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hidePivotFieldList="1" defaultThemeVersion="124226"/>
  <workbookProtection workbookPassword="EF37" lockStructure="1"/>
  <bookViews>
    <workbookView xWindow="480" yWindow="30" windowWidth="19605" windowHeight="8250"/>
  </bookViews>
  <sheets>
    <sheet name="UT" sheetId="4" r:id="rId1"/>
    <sheet name="TOFD1" sheetId="6" r:id="rId2"/>
    <sheet name="TOFD2" sheetId="2" r:id="rId3"/>
    <sheet name="Material Velocity" sheetId="7" r:id="rId4"/>
    <sheet name="Accoustic Properties for Metals" sheetId="11" r:id="rId5"/>
    <sheet name="Plastics, Resins, and Phenolics" sheetId="13" r:id="rId6"/>
  </sheets>
  <definedNames>
    <definedName name="_xlnm.Print_Area" localSheetId="1">TOFD1!$A$1:$L$15</definedName>
  </definedNames>
  <calcPr calcId="145621"/>
</workbook>
</file>

<file path=xl/calcChain.xml><?xml version="1.0" encoding="utf-8"?>
<calcChain xmlns="http://schemas.openxmlformats.org/spreadsheetml/2006/main">
  <c r="C21" i="4" l="1"/>
  <c r="G15" i="4" l="1"/>
  <c r="E1" i="2" l="1"/>
  <c r="G39" i="4" l="1"/>
  <c r="C40" i="4"/>
  <c r="C39" i="4"/>
  <c r="G16" i="4"/>
  <c r="C16" i="4"/>
  <c r="C34" i="4" l="1"/>
  <c r="C33" i="4"/>
  <c r="C52" i="4"/>
  <c r="C54" i="4" s="1"/>
  <c r="C32" i="4" l="1"/>
  <c r="C31" i="4"/>
  <c r="C10" i="4" l="1"/>
  <c r="G10" i="4"/>
  <c r="C15" i="4"/>
  <c r="C17" i="4" s="1"/>
  <c r="C27" i="4"/>
  <c r="G27" i="4"/>
  <c r="C5" i="2" l="1"/>
  <c r="G7" i="2"/>
  <c r="G6" i="2"/>
  <c r="G5" i="2"/>
  <c r="K8" i="6"/>
  <c r="K6" i="6" s="1"/>
  <c r="G8" i="6"/>
  <c r="G6" i="6" s="1"/>
  <c r="C7" i="6"/>
  <c r="C5" i="6" s="1"/>
  <c r="F1" i="6"/>
  <c r="C9" i="2" l="1"/>
  <c r="C11" i="2"/>
  <c r="G5" i="6"/>
  <c r="K5" i="6"/>
  <c r="E1" i="4" l="1"/>
  <c r="C5" i="4" l="1"/>
  <c r="G5" i="4" l="1"/>
</calcChain>
</file>

<file path=xl/sharedStrings.xml><?xml version="1.0" encoding="utf-8"?>
<sst xmlns="http://schemas.openxmlformats.org/spreadsheetml/2006/main" count="767" uniqueCount="413">
  <si>
    <t>mm</t>
  </si>
  <si>
    <t>d =</t>
  </si>
  <si>
    <t>c =</t>
  </si>
  <si>
    <t>μs</t>
  </si>
  <si>
    <t>sound velocity</t>
  </si>
  <si>
    <t>Dds =</t>
  </si>
  <si>
    <t>tp =</t>
  </si>
  <si>
    <t>Ddw =</t>
  </si>
  <si>
    <t>tw =</t>
  </si>
  <si>
    <t>wall thickness</t>
  </si>
  <si>
    <t>s =</t>
  </si>
  <si>
    <t>R =</t>
  </si>
  <si>
    <t>td =</t>
  </si>
  <si>
    <t>depth</t>
  </si>
  <si>
    <t>MHz</t>
  </si>
  <si>
    <t>sound path of back wall</t>
  </si>
  <si>
    <t>mm/μs</t>
  </si>
  <si>
    <t>pulse repetition frequency</t>
  </si>
  <si>
    <t>D =</t>
  </si>
  <si>
    <t>f =</t>
  </si>
  <si>
    <t>N =</t>
  </si>
  <si>
    <t>element diameter</t>
  </si>
  <si>
    <t>ΔdB =</t>
  </si>
  <si>
    <t>dB</t>
  </si>
  <si>
    <t>%</t>
  </si>
  <si>
    <t>ρ =</t>
  </si>
  <si>
    <t>Z1 =</t>
  </si>
  <si>
    <t>Z2 =</t>
  </si>
  <si>
    <t>Τ =</t>
  </si>
  <si>
    <t>Z =</t>
  </si>
  <si>
    <t>°</t>
  </si>
  <si>
    <t>K</t>
  </si>
  <si>
    <t>K =</t>
  </si>
  <si>
    <t>-6dB</t>
  </si>
  <si>
    <t>-20dB</t>
  </si>
  <si>
    <t>Probe</t>
  </si>
  <si>
    <t>λ =</t>
  </si>
  <si>
    <t>thickness</t>
  </si>
  <si>
    <t>T =</t>
  </si>
  <si>
    <t>KHz</t>
  </si>
  <si>
    <t>PRF =</t>
  </si>
  <si>
    <t>PRT =</t>
  </si>
  <si>
    <t>C =</t>
  </si>
  <si>
    <t xml:space="preserve">θ/2 = </t>
  </si>
  <si>
    <t>Tmax =</t>
  </si>
  <si>
    <t>duration of the ultrasonic pulse measured at 10% of the peak amplitude</t>
  </si>
  <si>
    <t>nominal probe frequency</t>
  </si>
  <si>
    <t>Divergence</t>
  </si>
  <si>
    <t>CIRCULAR</t>
  </si>
  <si>
    <t>RECTANGULAR</t>
  </si>
  <si>
    <t>Τt(pe) =</t>
  </si>
  <si>
    <t>coefficient</t>
  </si>
  <si>
    <t>cycle</t>
  </si>
  <si>
    <t>density of the medium</t>
  </si>
  <si>
    <t>Pulse Repetition Time</t>
  </si>
  <si>
    <t>Acoustic Impedance</t>
  </si>
  <si>
    <t>Wavelength</t>
  </si>
  <si>
    <t>Transit Time Pulse-Echo Technique</t>
  </si>
  <si>
    <t>Length of Near Field</t>
  </si>
  <si>
    <t xml:space="preserve"> Half Angle of Divergence in the Far Field</t>
  </si>
  <si>
    <t>sound velocity in medium 1</t>
  </si>
  <si>
    <t>sound velocity in medium 2</t>
  </si>
  <si>
    <t>c1 =</t>
  </si>
  <si>
    <t>c2 =</t>
  </si>
  <si>
    <t>Θi =</t>
  </si>
  <si>
    <t>refraction angle in medium 2</t>
  </si>
  <si>
    <t>Reflected Energy</t>
  </si>
  <si>
    <t>Transmitted Energy</t>
  </si>
  <si>
    <t>Created by Welding &amp; NDT Institute</t>
  </si>
  <si>
    <t>half the distance between the index points of two ultrasonic probes</t>
  </si>
  <si>
    <t>W =</t>
  </si>
  <si>
    <t>sound path of flaw tip echo</t>
  </si>
  <si>
    <t>Spatial resolution indicates the approximate minimum height resolvable for a given depth.</t>
  </si>
  <si>
    <t>SPbw =</t>
  </si>
  <si>
    <t>SPft =</t>
  </si>
  <si>
    <t>The typical ring time for broadband TOFD probes is 1,5 cycles.</t>
  </si>
  <si>
    <t>SKIP =</t>
  </si>
  <si>
    <t>nominal refracted angle</t>
  </si>
  <si>
    <t>θR =</t>
  </si>
  <si>
    <t>½SKIP =</t>
  </si>
  <si>
    <t>gr/cm³</t>
  </si>
  <si>
    <r>
      <t xml:space="preserve">• </t>
    </r>
    <r>
      <rPr>
        <b/>
        <sz val="14"/>
        <color rgb="FF0000FF"/>
        <rFont val="Webdings"/>
        <family val="1"/>
        <charset val="2"/>
      </rPr>
      <t>ü</t>
    </r>
    <r>
      <rPr>
        <b/>
        <sz val="14"/>
        <color rgb="FF0000FF"/>
        <rFont val="Segoe Print"/>
        <charset val="161"/>
      </rPr>
      <t xml:space="preserve">  : www.wndti.gr • </t>
    </r>
    <r>
      <rPr>
        <b/>
        <sz val="14"/>
        <color rgb="FF0000FF"/>
        <rFont val="Wingdings"/>
        <charset val="2"/>
      </rPr>
      <t>*</t>
    </r>
    <r>
      <rPr>
        <b/>
        <sz val="11.9"/>
        <color rgb="FF0000FF"/>
        <rFont val="Segoe Print"/>
        <charset val="161"/>
      </rPr>
      <t xml:space="preserve"> </t>
    </r>
    <r>
      <rPr>
        <b/>
        <sz val="14"/>
        <color rgb="FF0000FF"/>
        <rFont val="Segoe Print"/>
        <charset val="161"/>
      </rPr>
      <t>: info@wndti.gr •</t>
    </r>
  </si>
  <si>
    <t>Skip Distance</t>
  </si>
  <si>
    <t>Half Skip Distance</t>
  </si>
  <si>
    <t>incident angle in medium 1</t>
  </si>
  <si>
    <t>acoustic Impedance in medium 1</t>
  </si>
  <si>
    <t>acoustic Impedance in medium 2</t>
  </si>
  <si>
    <t>The calculations are based on the equations according to EN ISO 16828: Non-destructive testing - Ultrasonic testing - Time-of-flight diffraction technique as a method for detection and sizing of discontinuities.</t>
  </si>
  <si>
    <r>
      <t xml:space="preserve">• </t>
    </r>
    <r>
      <rPr>
        <b/>
        <sz val="14"/>
        <color rgb="FF0000FF"/>
        <rFont val="Webdings"/>
        <family val="1"/>
        <charset val="2"/>
      </rPr>
      <t>ü</t>
    </r>
    <r>
      <rPr>
        <b/>
        <sz val="10.5"/>
        <color rgb="FF0000FF"/>
        <rFont val="Segoe Print"/>
        <charset val="161"/>
      </rPr>
      <t xml:space="preserve">   </t>
    </r>
    <r>
      <rPr>
        <b/>
        <sz val="14"/>
        <color rgb="FF0000FF"/>
        <rFont val="Segoe Print"/>
        <charset val="161"/>
      </rPr>
      <t xml:space="preserve">: www.wndti.gr • </t>
    </r>
    <r>
      <rPr>
        <b/>
        <sz val="14"/>
        <color rgb="FF0000FF"/>
        <rFont val="Wingdings"/>
        <charset val="2"/>
      </rPr>
      <t xml:space="preserve">* </t>
    </r>
    <r>
      <rPr>
        <b/>
        <sz val="14"/>
        <color rgb="FF0000FF"/>
        <rFont val="Segoe Print"/>
        <charset val="161"/>
      </rPr>
      <t>: info@wndti.gr •</t>
    </r>
  </si>
  <si>
    <t>material thickness</t>
  </si>
  <si>
    <t>PCS =</t>
  </si>
  <si>
    <t>tLW =</t>
  </si>
  <si>
    <t>probe delay</t>
  </si>
  <si>
    <t>PD =</t>
  </si>
  <si>
    <t>ΔtW =</t>
  </si>
  <si>
    <t>Δtd =</t>
  </si>
  <si>
    <t>TOF of the LW</t>
  </si>
  <si>
    <t>TOF of the BW</t>
  </si>
  <si>
    <t>TOF at depth d</t>
  </si>
  <si>
    <t>time difference between LW and BW</t>
  </si>
  <si>
    <t>time difference between TOF at depth d and LW</t>
  </si>
  <si>
    <t>dead zone near the scanning surface</t>
  </si>
  <si>
    <t>spatial resolution</t>
  </si>
  <si>
    <t>dead zone near the BW</t>
  </si>
  <si>
    <t>PCS adjusting at 2/3T</t>
  </si>
  <si>
    <t>For Personal Use Only</t>
  </si>
  <si>
    <t>tBW =</t>
  </si>
  <si>
    <t>TOF of the BWE</t>
  </si>
  <si>
    <t>Material</t>
  </si>
  <si>
    <t>Acrylic (Perspex)</t>
  </si>
  <si>
    <t>Aluminum</t>
  </si>
  <si>
    <t>Beryllium</t>
  </si>
  <si>
    <t>Brass</t>
  </si>
  <si>
    <t>Copper</t>
  </si>
  <si>
    <t>Diamond</t>
  </si>
  <si>
    <t>Fiberglass</t>
  </si>
  <si>
    <t>Glycerin</t>
  </si>
  <si>
    <t>0.0760</t>
  </si>
  <si>
    <t>Inconel®</t>
  </si>
  <si>
    <t>Iron, Cast (soft)</t>
  </si>
  <si>
    <t>Iron, Cast (hard)</t>
  </si>
  <si>
    <t>Iron oxide (magnetite)</t>
  </si>
  <si>
    <t>Lead</t>
  </si>
  <si>
    <t>Lucite®</t>
  </si>
  <si>
    <t>Molybdenum</t>
  </si>
  <si>
    <t>Motor oil</t>
  </si>
  <si>
    <t>Nickel, pure</t>
  </si>
  <si>
    <t>Polyamide</t>
  </si>
  <si>
    <t>Nylon</t>
  </si>
  <si>
    <t>Polystyrene</t>
  </si>
  <si>
    <t>Polyvinylchloride, (PVC)</t>
  </si>
  <si>
    <t>Rubber, polybutadiene</t>
  </si>
  <si>
    <t>Silicon</t>
  </si>
  <si>
    <t>Silicone</t>
  </si>
  <si>
    <t>Steel, 1020</t>
  </si>
  <si>
    <t>Steel, 4340</t>
  </si>
  <si>
    <t>Steel, 302 austenitic stainless</t>
  </si>
  <si>
    <t>Tin</t>
  </si>
  <si>
    <t>Titanium</t>
  </si>
  <si>
    <t>Tungsten</t>
  </si>
  <si>
    <t>Water (20°C)</t>
  </si>
  <si>
    <t>Zinc</t>
  </si>
  <si>
    <t>Zirconium</t>
  </si>
  <si>
    <t>Rexolite</t>
  </si>
  <si>
    <t>Polyethylene, high density (HDPE)</t>
  </si>
  <si>
    <t>Polyethylene, low density (LDPE)</t>
  </si>
  <si>
    <t>Composite, graphite/epoxy</t>
  </si>
  <si>
    <t>gr/cm^2-s*10^5</t>
  </si>
  <si>
    <t>Metals</t>
  </si>
  <si>
    <t>Longitudinal Velocity</t>
  </si>
  <si>
    <t>Density</t>
  </si>
  <si>
    <t>in/µs</t>
  </si>
  <si>
    <t>0.2488</t>
  </si>
  <si>
    <t>0.1232</t>
  </si>
  <si>
    <t>N/A</t>
  </si>
  <si>
    <t>AL 1100-0 (2SO)</t>
  </si>
  <si>
    <t>0.25</t>
  </si>
  <si>
    <t>0.310</t>
  </si>
  <si>
    <t>0.122</t>
  </si>
  <si>
    <t>0.114</t>
  </si>
  <si>
    <t>AL 2014 (14S)</t>
  </si>
  <si>
    <t>0.1209</t>
  </si>
  <si>
    <t>AL 2024 T4 (24ST)</t>
  </si>
  <si>
    <t>0.2508</t>
  </si>
  <si>
    <t>0.1244</t>
  </si>
  <si>
    <t>0.116</t>
  </si>
  <si>
    <t>AL 2117 T4 (17ST)</t>
  </si>
  <si>
    <t>0.2559</t>
  </si>
  <si>
    <t>0.1228</t>
  </si>
  <si>
    <t>0.0906</t>
  </si>
  <si>
    <t>0.5079</t>
  </si>
  <si>
    <t>0.3496</t>
  </si>
  <si>
    <t>Bismuth</t>
  </si>
  <si>
    <t>0.0858</t>
  </si>
  <si>
    <t>0.110</t>
  </si>
  <si>
    <t>0.0433</t>
  </si>
  <si>
    <t>0.1685</t>
  </si>
  <si>
    <t>Brass, Half Hard</t>
  </si>
  <si>
    <t>0.1508</t>
  </si>
  <si>
    <t>0.0807</t>
  </si>
  <si>
    <t>Brass, Naval</t>
  </si>
  <si>
    <t>0.1744</t>
  </si>
  <si>
    <t>0.212</t>
  </si>
  <si>
    <t>0.0835</t>
  </si>
  <si>
    <t>0.0770</t>
  </si>
  <si>
    <t>Bronze, Phospho</t>
  </si>
  <si>
    <t>0.139</t>
  </si>
  <si>
    <t>0.0878</t>
  </si>
  <si>
    <t>0.0790</t>
  </si>
  <si>
    <t>Cadmium</t>
  </si>
  <si>
    <t>0.1094</t>
  </si>
  <si>
    <t>0.0591</t>
  </si>
  <si>
    <t>0.0381</t>
  </si>
  <si>
    <t>Columbium</t>
  </si>
  <si>
    <t>0.1937</t>
  </si>
  <si>
    <t>0.0827</t>
  </si>
  <si>
    <t>Constantan</t>
  </si>
  <si>
    <t>0.2063</t>
  </si>
  <si>
    <t>0.104</t>
  </si>
  <si>
    <t>0.0409</t>
  </si>
  <si>
    <t>0.1835</t>
  </si>
  <si>
    <t>0.0890</t>
  </si>
  <si>
    <t>Gallium</t>
  </si>
  <si>
    <t>0.1079</t>
  </si>
  <si>
    <t>Germanium</t>
  </si>
  <si>
    <t>0.213</t>
  </si>
  <si>
    <t>Gold</t>
  </si>
  <si>
    <t>0.1276</t>
  </si>
  <si>
    <t>0.0472</t>
  </si>
  <si>
    <t>Hafnium</t>
  </si>
  <si>
    <t>0.1512</t>
  </si>
  <si>
    <t>Inconel</t>
  </si>
  <si>
    <t>0.2252</t>
  </si>
  <si>
    <t>0.0874</t>
  </si>
  <si>
    <t>Iron</t>
  </si>
  <si>
    <t>0.2323</t>
  </si>
  <si>
    <t>0.1272</t>
  </si>
  <si>
    <t>Iron, Cast</t>
  </si>
  <si>
    <t>0.189</t>
  </si>
  <si>
    <t>0.0945</t>
  </si>
  <si>
    <t>0.085</t>
  </si>
  <si>
    <t>0.0276</t>
  </si>
  <si>
    <t>0.0248</t>
  </si>
  <si>
    <t>Lead 5% Antinomy</t>
  </si>
  <si>
    <t>0.0854</t>
  </si>
  <si>
    <t>0.0319</t>
  </si>
  <si>
    <t>0.0291</t>
  </si>
  <si>
    <t>Magnesium</t>
  </si>
  <si>
    <t>0.2484</t>
  </si>
  <si>
    <t>Magnesium (AM-35)</t>
  </si>
  <si>
    <t>0.228</t>
  </si>
  <si>
    <t>0.113</t>
  </si>
  <si>
    <t>Magnesium (FS-1)</t>
  </si>
  <si>
    <t>0.2154</t>
  </si>
  <si>
    <t>0.1193</t>
  </si>
  <si>
    <t>Magnesium (J-1)</t>
  </si>
  <si>
    <t>0.2232</t>
  </si>
  <si>
    <t>0.1185</t>
  </si>
  <si>
    <t>Magnesium (M)</t>
  </si>
  <si>
    <t>0.2268</t>
  </si>
  <si>
    <t>0.1217</t>
  </si>
  <si>
    <t>Magnesium (O-1)</t>
  </si>
  <si>
    <t>0.2283</t>
  </si>
  <si>
    <t>0.1197</t>
  </si>
  <si>
    <t>Magnesium (ZK-60A-TS)</t>
  </si>
  <si>
    <t>0.2248</t>
  </si>
  <si>
    <t>0.1201</t>
  </si>
  <si>
    <t>Manganese</t>
  </si>
  <si>
    <t>0.0925</t>
  </si>
  <si>
    <t>0.2476</t>
  </si>
  <si>
    <t>0.1319</t>
  </si>
  <si>
    <t>Monel</t>
  </si>
  <si>
    <t>0.237</t>
  </si>
  <si>
    <t>0.1071</t>
  </si>
  <si>
    <t>0.0772</t>
  </si>
  <si>
    <t>Nickel</t>
  </si>
  <si>
    <t>0.2217</t>
  </si>
  <si>
    <t>0.1165</t>
  </si>
  <si>
    <t>Platinum</t>
  </si>
  <si>
    <t>0.1559</t>
  </si>
  <si>
    <t>Plutonium</t>
  </si>
  <si>
    <t>0.0705</t>
  </si>
  <si>
    <t>Plutonium (1% Gallium)</t>
  </si>
  <si>
    <t>0.0717</t>
  </si>
  <si>
    <t>Radium</t>
  </si>
  <si>
    <t>0.0324</t>
  </si>
  <si>
    <t>0.0437</t>
  </si>
  <si>
    <t>0.0404</t>
  </si>
  <si>
    <t>Rubidium</t>
  </si>
  <si>
    <t>0.126</t>
  </si>
  <si>
    <t>0.0496</t>
  </si>
  <si>
    <t>Silver</t>
  </si>
  <si>
    <t>0.1417</t>
  </si>
  <si>
    <t>0.0626</t>
  </si>
  <si>
    <t>Silver, Nickel</t>
  </si>
  <si>
    <t>0.1819</t>
  </si>
  <si>
    <t>0.0913</t>
  </si>
  <si>
    <t>0.0665</t>
  </si>
  <si>
    <t>Silver, German</t>
  </si>
  <si>
    <t>0.1874</t>
  </si>
  <si>
    <t>Steel, 302 Cres</t>
  </si>
  <si>
    <t>0.2228</t>
  </si>
  <si>
    <t>0.123</t>
  </si>
  <si>
    <t>Steel, 347 Cres</t>
  </si>
  <si>
    <t>0.226</t>
  </si>
  <si>
    <t>Steel, 410 Cres</t>
  </si>
  <si>
    <t>0.118</t>
  </si>
  <si>
    <t>0.2319</t>
  </si>
  <si>
    <t>Steel, 1095</t>
  </si>
  <si>
    <t>0.1256</t>
  </si>
  <si>
    <t>Steel, 4150, Rc14</t>
  </si>
  <si>
    <t>0.2307</t>
  </si>
  <si>
    <t>0.1098</t>
  </si>
  <si>
    <t>Steel, 4150, Rc18</t>
  </si>
  <si>
    <t>0.1252</t>
  </si>
  <si>
    <t>Steel, 4150, Rc43</t>
  </si>
  <si>
    <t>0.2311</t>
  </si>
  <si>
    <t>Steel, 4150, Rc64</t>
  </si>
  <si>
    <t>0.2291</t>
  </si>
  <si>
    <t>0.1091</t>
  </si>
  <si>
    <t>0.2303</t>
  </si>
  <si>
    <t>0.1259</t>
  </si>
  <si>
    <t>Tantalum</t>
  </si>
  <si>
    <t>0.1614</t>
  </si>
  <si>
    <t>0.0449</t>
  </si>
  <si>
    <t>0.0638</t>
  </si>
  <si>
    <t>Thorium</t>
  </si>
  <si>
    <t>0.0614</t>
  </si>
  <si>
    <t>0.1307</t>
  </si>
  <si>
    <t>0.0657</t>
  </si>
  <si>
    <t>0.239</t>
  </si>
  <si>
    <t>0.1303</t>
  </si>
  <si>
    <t>Titanium Carbide</t>
  </si>
  <si>
    <t>0.3256</t>
  </si>
  <si>
    <t>0.2031</t>
  </si>
  <si>
    <t>0.2039</t>
  </si>
  <si>
    <t>Uranium</t>
  </si>
  <si>
    <t>0.1331</t>
  </si>
  <si>
    <t>Uranium Dioxide</t>
  </si>
  <si>
    <t>Vanadium</t>
  </si>
  <si>
    <t>0.2362</t>
  </si>
  <si>
    <t>0.1642</t>
  </si>
  <si>
    <t>0.0948</t>
  </si>
  <si>
    <t>Zircaloy</t>
  </si>
  <si>
    <t>0.1858</t>
  </si>
  <si>
    <t>0.093</t>
  </si>
  <si>
    <t>0.1831</t>
  </si>
  <si>
    <t>mm/µs</t>
  </si>
  <si>
    <t>Babbitt Bearing</t>
  </si>
  <si>
    <t>Indium (156oC)</t>
  </si>
  <si>
    <t>Shear Velocity</t>
  </si>
  <si>
    <t>Surface Velocity</t>
  </si>
  <si>
    <t>Accoustic Properties for Metals in Solid Form</t>
  </si>
  <si>
    <r>
      <t>g/cm</t>
    </r>
    <r>
      <rPr>
        <b/>
        <vertAlign val="superscript"/>
        <sz val="11"/>
        <color theme="0"/>
        <rFont val="Segoe Print"/>
        <charset val="161"/>
      </rPr>
      <t>3</t>
    </r>
  </si>
  <si>
    <t>7,4 - 11,0</t>
  </si>
  <si>
    <t>Leg 1</t>
  </si>
  <si>
    <t>L1 =</t>
  </si>
  <si>
    <t>Plastics, Resins, and Phenolics</t>
  </si>
  <si>
    <t>Acrylic Resin</t>
  </si>
  <si>
    <t>.1051</t>
  </si>
  <si>
    <t>.0441</t>
  </si>
  <si>
    <t>Bakelite</t>
  </si>
  <si>
    <t>.102</t>
  </si>
  <si>
    <t>Bakelite (cloth filled)</t>
  </si>
  <si>
    <t>.1067</t>
  </si>
  <si>
    <t>Cellulose Acetate</t>
  </si>
  <si>
    <t>.0965</t>
  </si>
  <si>
    <t>Hysol</t>
  </si>
  <si>
    <t>.1091</t>
  </si>
  <si>
    <t>Kel-F</t>
  </si>
  <si>
    <t>.0705</t>
  </si>
  <si>
    <t>Lucite</t>
  </si>
  <si>
    <t>.1055</t>
  </si>
  <si>
    <t>.0496</t>
  </si>
  <si>
    <t>Micarta Linen base</t>
  </si>
  <si>
    <t>.1181</t>
  </si>
  <si>
    <t>Nylon 6,6</t>
  </si>
  <si>
    <t>.0661</t>
  </si>
  <si>
    <t>.1031</t>
  </si>
  <si>
    <t>Phenolic</t>
  </si>
  <si>
    <t>.0559</t>
  </si>
  <si>
    <t>Plexiglass (a) UVA</t>
  </si>
  <si>
    <t>.1087</t>
  </si>
  <si>
    <t>(b) UVAII</t>
  </si>
  <si>
    <t>.1075</t>
  </si>
  <si>
    <t>.0563</t>
  </si>
  <si>
    <t>Polyethylene</t>
  </si>
  <si>
    <t>Polyethylene TCI</t>
  </si>
  <si>
    <t>.063</t>
  </si>
  <si>
    <t>Polyimide (Vespel SP-1)</t>
  </si>
  <si>
    <t>.0961</t>
  </si>
  <si>
    <t>Polystyrol</t>
  </si>
  <si>
    <t>.0591</t>
  </si>
  <si>
    <t>Refrasil</t>
  </si>
  <si>
    <t>.1476</t>
  </si>
  <si>
    <t>Teflon</t>
  </si>
  <si>
    <t>.0531</t>
  </si>
  <si>
    <t xml:space="preserve">Acoustic Impedance </t>
  </si>
  <si>
    <t xml:space="preserve">Density </t>
  </si>
  <si>
    <t>g/cm³</t>
  </si>
  <si>
    <r>
      <t>Cesium (28.5</t>
    </r>
    <r>
      <rPr>
        <b/>
        <vertAlign val="superscript"/>
        <sz val="10"/>
        <color theme="1"/>
        <rFont val="Segoe Print"/>
        <charset val="161"/>
      </rPr>
      <t>o</t>
    </r>
    <r>
      <rPr>
        <b/>
        <sz val="10"/>
        <color theme="1"/>
        <rFont val="Segoe Print"/>
        <charset val="161"/>
      </rPr>
      <t>C)</t>
    </r>
  </si>
  <si>
    <r>
      <t>Potassium (100</t>
    </r>
    <r>
      <rPr>
        <b/>
        <vertAlign val="superscript"/>
        <sz val="10"/>
        <color theme="1"/>
        <rFont val="Segoe Print"/>
        <charset val="161"/>
      </rPr>
      <t>o</t>
    </r>
    <r>
      <rPr>
        <b/>
        <sz val="10"/>
        <color theme="1"/>
        <rFont val="Segoe Print"/>
        <charset val="161"/>
      </rPr>
      <t>C)</t>
    </r>
  </si>
  <si>
    <r>
      <t>Thallium (302</t>
    </r>
    <r>
      <rPr>
        <b/>
        <vertAlign val="superscript"/>
        <sz val="10"/>
        <color theme="1"/>
        <rFont val="Segoe Print"/>
        <charset val="161"/>
      </rPr>
      <t>o</t>
    </r>
    <r>
      <rPr>
        <b/>
        <sz val="10"/>
        <color theme="1"/>
        <rFont val="Segoe Print"/>
        <charset val="161"/>
      </rPr>
      <t>C)</t>
    </r>
  </si>
  <si>
    <r>
      <t>N/</t>
    </r>
    <r>
      <rPr>
        <i/>
        <sz val="10"/>
        <color rgb="FFFF0000"/>
        <rFont val="Segoe Print"/>
        <charset val="161"/>
      </rPr>
      <t>A</t>
    </r>
  </si>
  <si>
    <r>
      <t xml:space="preserve">Maximum Inspection Thickness </t>
    </r>
    <r>
      <rPr>
        <b/>
        <sz val="8"/>
        <color theme="0"/>
        <rFont val="Segoe Print"/>
        <charset val="161"/>
      </rPr>
      <t>(Pulse-Echo Technique)</t>
    </r>
  </si>
  <si>
    <t xml:space="preserve">Velocity </t>
  </si>
  <si>
    <t>(mm/μs)</t>
  </si>
  <si>
    <t>amplitude 2</t>
  </si>
  <si>
    <t>amplitude 1 (reference)</t>
  </si>
  <si>
    <t>A2 =</t>
  </si>
  <si>
    <t>A1 =</t>
  </si>
  <si>
    <t>Percent of Reference</t>
  </si>
  <si>
    <t>Ratio A1/A2</t>
  </si>
  <si>
    <t>V-path =</t>
  </si>
  <si>
    <t>Leg 1 + Leg 2</t>
  </si>
  <si>
    <t>Defect Location in 1st Leg</t>
  </si>
  <si>
    <t>Surface Distance</t>
  </si>
  <si>
    <t>sound path distance</t>
  </si>
  <si>
    <t>SD =</t>
  </si>
  <si>
    <t>SP =</t>
  </si>
  <si>
    <t>Depth (1st Leg)</t>
  </si>
  <si>
    <t>Dleg1 =</t>
  </si>
  <si>
    <t>Defect Location in 2nd Leg</t>
  </si>
  <si>
    <t>Depth (2nd Leg)</t>
  </si>
  <si>
    <t>Dleg2 =</t>
  </si>
  <si>
    <r>
      <t xml:space="preserve">• </t>
    </r>
    <r>
      <rPr>
        <b/>
        <sz val="14"/>
        <color rgb="FF0000FF"/>
        <rFont val="Webdings"/>
        <family val="1"/>
        <charset val="2"/>
      </rPr>
      <t>ü</t>
    </r>
    <r>
      <rPr>
        <b/>
        <sz val="14"/>
        <color rgb="FF0000FF"/>
        <rFont val="Segoe Print"/>
        <charset val="161"/>
      </rPr>
      <t xml:space="preserve">: : www.wndti.gr • </t>
    </r>
    <r>
      <rPr>
        <b/>
        <sz val="14"/>
        <color rgb="FF0000FF"/>
        <rFont val="Wingdings"/>
        <charset val="2"/>
      </rPr>
      <t>*</t>
    </r>
    <r>
      <rPr>
        <b/>
        <sz val="14"/>
        <color rgb="FF0000FF"/>
        <rFont val="Segoe Print"/>
        <charset val="161"/>
      </rPr>
      <t xml:space="preserve"> : info@wndti.gr •</t>
    </r>
  </si>
  <si>
    <t>Θr =</t>
  </si>
  <si>
    <t>dB Difference</t>
  </si>
  <si>
    <t>Incident Angle in Medium 1</t>
  </si>
  <si>
    <t>Refraction Angle in Medium 2</t>
  </si>
  <si>
    <t>date of issue: 15.01.2017 / edition: 01</t>
  </si>
  <si>
    <t>g/cm²-sx10⁵</t>
  </si>
  <si>
    <r>
      <t>g/cm</t>
    </r>
    <r>
      <rPr>
        <b/>
        <vertAlign val="superscript"/>
        <sz val="11"/>
        <color theme="0"/>
        <rFont val="Segoe Print"/>
        <charset val="161"/>
      </rPr>
      <t>2</t>
    </r>
    <r>
      <rPr>
        <b/>
        <sz val="11"/>
        <color theme="0"/>
        <rFont val="Segoe Print"/>
        <charset val="161"/>
      </rPr>
      <t>-sx10</t>
    </r>
    <r>
      <rPr>
        <b/>
        <vertAlign val="superscript"/>
        <sz val="11"/>
        <color theme="0"/>
        <rFont val="Segoe Print"/>
        <charset val="16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</si>
</sst>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00E+00"/>
    <numFmt numFmtId="166" formatCode="hh:mm:ss;@"/>
    <numFmt numFmtId="167" formatCode="[$-809]dd\ mmmm\ yyyy;@"/>
  </numFmts>
  <fonts count="38" x14ac:knownFonts="1">
    <font>
      <sz val="11"/>
      <color theme="1"/>
      <name val="Verdana"/>
      <family val="2"/>
      <charset val="161"/>
    </font>
    <font>
      <b/>
      <sz val="11"/>
      <color theme="1"/>
      <name val="Segoe Print"/>
      <charset val="161"/>
    </font>
    <font>
      <b/>
      <sz val="14"/>
      <color rgb="FF0000FF"/>
      <name val="Webdings"/>
      <family val="1"/>
      <charset val="2"/>
    </font>
    <font>
      <b/>
      <sz val="14"/>
      <color rgb="FF0000FF"/>
      <name val="Wingdings"/>
      <charset val="2"/>
    </font>
    <font>
      <b/>
      <sz val="9"/>
      <color theme="1"/>
      <name val="Segoe Print"/>
      <charset val="161"/>
    </font>
    <font>
      <b/>
      <sz val="14"/>
      <color rgb="FF0000FF"/>
      <name val="Segoe Print"/>
      <charset val="161"/>
    </font>
    <font>
      <b/>
      <sz val="14"/>
      <color theme="1"/>
      <name val="Segoe Print"/>
      <charset val="161"/>
    </font>
    <font>
      <b/>
      <sz val="11.9"/>
      <color rgb="FF0000FF"/>
      <name val="Segoe Print"/>
      <charset val="161"/>
    </font>
    <font>
      <b/>
      <sz val="11"/>
      <name val="Segoe Print"/>
      <charset val="161"/>
    </font>
    <font>
      <sz val="7"/>
      <color theme="1"/>
      <name val="Verdana"/>
      <family val="2"/>
      <charset val="161"/>
    </font>
    <font>
      <b/>
      <sz val="10"/>
      <color rgb="FF0000FF"/>
      <name val="Segoe Print"/>
      <charset val="161"/>
    </font>
    <font>
      <sz val="11"/>
      <color theme="1"/>
      <name val="Segoe Print"/>
      <charset val="161"/>
    </font>
    <font>
      <sz val="14"/>
      <color rgb="FF0000FF"/>
      <name val="Segoe Print"/>
      <charset val="161"/>
    </font>
    <font>
      <b/>
      <sz val="10.5"/>
      <color rgb="FF0000FF"/>
      <name val="Segoe Print"/>
      <charset val="161"/>
    </font>
    <font>
      <b/>
      <sz val="8"/>
      <color rgb="FF0000FF"/>
      <name val="Segoe Print"/>
      <charset val="161"/>
    </font>
    <font>
      <sz val="8"/>
      <color theme="1"/>
      <name val="Segoe Print"/>
      <charset val="161"/>
    </font>
    <font>
      <b/>
      <sz val="12"/>
      <color rgb="FFFFFF00"/>
      <name val="Segoe Print"/>
      <charset val="161"/>
    </font>
    <font>
      <b/>
      <sz val="10"/>
      <color rgb="FFFFFF00"/>
      <name val="Segoe Print"/>
      <charset val="161"/>
    </font>
    <font>
      <b/>
      <sz val="10"/>
      <color theme="1"/>
      <name val="Segoe Print"/>
      <charset val="161"/>
    </font>
    <font>
      <sz val="10"/>
      <color theme="1"/>
      <name val="Segoe Print"/>
      <charset val="161"/>
    </font>
    <font>
      <sz val="10"/>
      <color rgb="FF000000"/>
      <name val="Segoe Print"/>
      <charset val="161"/>
    </font>
    <font>
      <i/>
      <sz val="10"/>
      <color rgb="FF000000"/>
      <name val="Segoe Print"/>
      <charset val="161"/>
    </font>
    <font>
      <b/>
      <sz val="24"/>
      <color theme="0"/>
      <name val="Segoe Print"/>
      <charset val="161"/>
    </font>
    <font>
      <b/>
      <sz val="11"/>
      <color theme="0"/>
      <name val="Segoe Print"/>
      <charset val="161"/>
    </font>
    <font>
      <b/>
      <vertAlign val="superscript"/>
      <sz val="11"/>
      <color theme="0"/>
      <name val="Segoe Print"/>
      <charset val="161"/>
    </font>
    <font>
      <b/>
      <sz val="12"/>
      <name val="Segoe Print"/>
      <charset val="161"/>
    </font>
    <font>
      <b/>
      <sz val="10"/>
      <name val="Segoe Print"/>
      <charset val="161"/>
    </font>
    <font>
      <b/>
      <sz val="12"/>
      <color theme="0"/>
      <name val="Segoe Print"/>
      <charset val="161"/>
    </font>
    <font>
      <b/>
      <vertAlign val="superscript"/>
      <sz val="10"/>
      <color theme="1"/>
      <name val="Segoe Print"/>
      <charset val="161"/>
    </font>
    <font>
      <b/>
      <i/>
      <sz val="10"/>
      <color rgb="FFFF0000"/>
      <name val="Segoe Print"/>
      <charset val="161"/>
    </font>
    <font>
      <i/>
      <sz val="10"/>
      <color rgb="FFFF0000"/>
      <name val="Segoe Print"/>
      <charset val="161"/>
    </font>
    <font>
      <b/>
      <sz val="10"/>
      <color rgb="FFFF0000"/>
      <name val="Segoe Print"/>
      <charset val="161"/>
    </font>
    <font>
      <sz val="10"/>
      <color rgb="FFFF0000"/>
      <name val="Segoe Print"/>
      <charset val="161"/>
    </font>
    <font>
      <b/>
      <sz val="14"/>
      <color theme="0"/>
      <name val="Segoe Print"/>
      <charset val="161"/>
    </font>
    <font>
      <b/>
      <sz val="8"/>
      <color theme="0"/>
      <name val="Segoe Print"/>
      <charset val="161"/>
    </font>
    <font>
      <b/>
      <sz val="28"/>
      <color theme="0"/>
      <name val="Segoe Print"/>
      <charset val="161"/>
    </font>
    <font>
      <b/>
      <sz val="16"/>
      <color rgb="FFFF0000"/>
      <name val="Segoe Print"/>
      <charset val="161"/>
    </font>
    <font>
      <b/>
      <sz val="9"/>
      <color rgb="FFFF0000"/>
      <name val="Segoe Print"/>
      <charset val="16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FDF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0FF"/>
        <bgColor indexed="64"/>
      </patternFill>
    </fill>
  </fills>
  <borders count="28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0000FF"/>
      </right>
      <top style="thick">
        <color rgb="FFFF0000"/>
      </top>
      <bottom style="thick">
        <color rgb="FFFF0000"/>
      </bottom>
      <diagonal/>
    </border>
    <border>
      <left style="thick">
        <color rgb="FF0000FF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theme="0"/>
      </right>
      <top style="thick">
        <color rgb="FFFF0000"/>
      </top>
      <bottom style="thick">
        <color rgb="FFFF0000"/>
      </bottom>
      <diagonal/>
    </border>
    <border>
      <left style="thick">
        <color theme="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theme="0"/>
      </left>
      <right/>
      <top style="thick">
        <color theme="0"/>
      </top>
      <bottom style="thick">
        <color rgb="FFFF0000"/>
      </bottom>
      <diagonal/>
    </border>
    <border>
      <left/>
      <right style="thick">
        <color theme="0"/>
      </right>
      <top style="thick">
        <color theme="0"/>
      </top>
      <bottom style="thick">
        <color rgb="FFFF0000"/>
      </bottom>
      <diagonal/>
    </border>
    <border>
      <left style="thick">
        <color rgb="FFFF000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 shrinkToFit="1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164" fontId="1" fillId="2" borderId="13" xfId="0" applyNumberFormat="1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/>
    </xf>
    <xf numFmtId="164" fontId="1" fillId="2" borderId="13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4" fontId="1" fillId="2" borderId="2" xfId="0" applyNumberFormat="1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 shrinkToFi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 shrinkToFit="1"/>
    </xf>
    <xf numFmtId="0" fontId="8" fillId="2" borderId="8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16" xfId="0" applyFont="1" applyFill="1" applyBorder="1" applyAlignment="1" applyProtection="1">
      <alignment horizontal="left" vertical="center"/>
    </xf>
    <xf numFmtId="167" fontId="10" fillId="0" borderId="1" xfId="0" applyNumberFormat="1" applyFont="1" applyBorder="1" applyAlignment="1" applyProtection="1">
      <alignment horizontal="left" vertical="center"/>
    </xf>
    <xf numFmtId="0" fontId="8" fillId="2" borderId="5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19" fillId="0" borderId="0" xfId="0" applyFont="1"/>
    <xf numFmtId="0" fontId="19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164" fontId="25" fillId="5" borderId="1" xfId="0" applyNumberFormat="1" applyFont="1" applyFill="1" applyBorder="1" applyAlignment="1">
      <alignment horizontal="center" vertical="center" wrapText="1"/>
    </xf>
    <xf numFmtId="164" fontId="25" fillId="4" borderId="1" xfId="0" applyNumberFormat="1" applyFont="1" applyFill="1" applyBorder="1" applyAlignment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 shrinkToFit="1"/>
    </xf>
    <xf numFmtId="4" fontId="26" fillId="6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5" fillId="6" borderId="1" xfId="0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center" vertical="center" wrapText="1"/>
    </xf>
    <xf numFmtId="4" fontId="29" fillId="4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164" fontId="29" fillId="4" borderId="1" xfId="0" applyNumberFormat="1" applyFont="1" applyFill="1" applyBorder="1" applyAlignment="1">
      <alignment horizontal="center" vertical="center" wrapText="1"/>
    </xf>
    <xf numFmtId="164" fontId="29" fillId="0" borderId="1" xfId="0" applyNumberFormat="1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 wrapText="1"/>
    </xf>
    <xf numFmtId="164" fontId="31" fillId="0" borderId="1" xfId="0" applyNumberFormat="1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4" fontId="29" fillId="6" borderId="1" xfId="0" applyNumberFormat="1" applyFont="1" applyFill="1" applyBorder="1" applyAlignment="1">
      <alignment horizontal="center" vertical="center" wrapText="1"/>
    </xf>
    <xf numFmtId="4" fontId="18" fillId="4" borderId="1" xfId="0" applyNumberFormat="1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 wrapText="1"/>
    </xf>
    <xf numFmtId="164" fontId="1" fillId="2" borderId="18" xfId="0" applyNumberFormat="1" applyFont="1" applyFill="1" applyBorder="1" applyAlignment="1" applyProtection="1">
      <alignment horizontal="center" vertical="center"/>
      <protection locked="0"/>
    </xf>
    <xf numFmtId="4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8" fillId="2" borderId="18" xfId="0" applyNumberFormat="1" applyFont="1" applyFill="1" applyBorder="1" applyAlignment="1" applyProtection="1">
      <alignment horizontal="center" vertical="center"/>
      <protection locked="0"/>
    </xf>
    <xf numFmtId="4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27" fillId="7" borderId="5" xfId="0" applyFont="1" applyFill="1" applyBorder="1" applyAlignment="1" applyProtection="1">
      <alignment horizontal="center" vertical="center" wrapText="1"/>
    </xf>
    <xf numFmtId="0" fontId="27" fillId="7" borderId="8" xfId="0" applyFont="1" applyFill="1" applyBorder="1" applyAlignment="1" applyProtection="1">
      <alignment horizontal="center" vertical="center" wrapText="1"/>
    </xf>
    <xf numFmtId="0" fontId="27" fillId="7" borderId="7" xfId="0" applyFont="1" applyFill="1" applyBorder="1" applyAlignment="1" applyProtection="1">
      <alignment horizontal="center" vertical="center" wrapText="1"/>
    </xf>
    <xf numFmtId="0" fontId="27" fillId="7" borderId="1" xfId="0" applyFont="1" applyFill="1" applyBorder="1" applyAlignment="1" applyProtection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0" fillId="0" borderId="0" xfId="0" applyProtection="1"/>
    <xf numFmtId="0" fontId="9" fillId="0" borderId="0" xfId="0" applyFont="1" applyAlignment="1" applyProtection="1">
      <alignment vertical="center"/>
    </xf>
    <xf numFmtId="0" fontId="0" fillId="0" borderId="0" xfId="0" applyAlignment="1" applyProtection="1">
      <alignment horizontal="center"/>
    </xf>
    <xf numFmtId="0" fontId="9" fillId="0" borderId="0" xfId="0" applyFont="1" applyAlignment="1" applyProtection="1">
      <alignment horizontal="center" vertical="center"/>
    </xf>
    <xf numFmtId="164" fontId="36" fillId="7" borderId="7" xfId="0" applyNumberFormat="1" applyFont="1" applyFill="1" applyBorder="1" applyAlignment="1" applyProtection="1">
      <alignment horizontal="center" vertical="center" wrapText="1"/>
    </xf>
    <xf numFmtId="164" fontId="36" fillId="7" borderId="7" xfId="0" applyNumberFormat="1" applyFont="1" applyFill="1" applyBorder="1" applyAlignment="1" applyProtection="1">
      <alignment horizontal="center" vertical="center"/>
    </xf>
    <xf numFmtId="164" fontId="36" fillId="7" borderId="1" xfId="0" applyNumberFormat="1" applyFont="1" applyFill="1" applyBorder="1" applyAlignment="1" applyProtection="1">
      <alignment horizontal="center" vertical="center"/>
    </xf>
    <xf numFmtId="4" fontId="36" fillId="7" borderId="7" xfId="0" applyNumberFormat="1" applyFont="1" applyFill="1" applyBorder="1" applyAlignment="1" applyProtection="1">
      <alignment horizontal="center" vertical="center" wrapText="1"/>
    </xf>
    <xf numFmtId="4" fontId="36" fillId="7" borderId="1" xfId="0" applyNumberFormat="1" applyFont="1" applyFill="1" applyBorder="1" applyAlignment="1" applyProtection="1">
      <alignment horizontal="center" vertical="center"/>
    </xf>
    <xf numFmtId="4" fontId="36" fillId="7" borderId="7" xfId="0" applyNumberFormat="1" applyFont="1" applyFill="1" applyBorder="1" applyAlignment="1" applyProtection="1">
      <alignment horizontal="center" vertical="center"/>
    </xf>
    <xf numFmtId="4" fontId="36" fillId="7" borderId="9" xfId="0" applyNumberFormat="1" applyFont="1" applyFill="1" applyBorder="1" applyAlignment="1" applyProtection="1">
      <alignment horizontal="center" vertical="center"/>
    </xf>
    <xf numFmtId="4" fontId="36" fillId="7" borderId="12" xfId="0" applyNumberFormat="1" applyFont="1" applyFill="1" applyBorder="1" applyAlignment="1" applyProtection="1">
      <alignment horizontal="center" vertical="center"/>
    </xf>
    <xf numFmtId="164" fontId="36" fillId="7" borderId="1" xfId="0" applyNumberFormat="1" applyFont="1" applyFill="1" applyBorder="1" applyAlignment="1" applyProtection="1">
      <alignment horizontal="center" vertical="center" wrapText="1"/>
    </xf>
    <xf numFmtId="0" fontId="36" fillId="7" borderId="1" xfId="0" applyFont="1" applyFill="1" applyBorder="1" applyAlignment="1" applyProtection="1">
      <alignment horizontal="center" vertical="center" wrapText="1"/>
    </xf>
    <xf numFmtId="0" fontId="36" fillId="7" borderId="7" xfId="0" applyFont="1" applyFill="1" applyBorder="1" applyAlignment="1" applyProtection="1">
      <alignment horizontal="center" vertical="center" wrapText="1"/>
    </xf>
    <xf numFmtId="0" fontId="36" fillId="7" borderId="4" xfId="0" applyFont="1" applyFill="1" applyBorder="1" applyAlignment="1" applyProtection="1">
      <alignment horizontal="center" vertical="center" wrapText="1"/>
    </xf>
    <xf numFmtId="165" fontId="36" fillId="7" borderId="5" xfId="0" applyNumberFormat="1" applyFont="1" applyFill="1" applyBorder="1" applyAlignment="1" applyProtection="1">
      <alignment horizontal="center" vertical="center"/>
    </xf>
    <xf numFmtId="165" fontId="36" fillId="7" borderId="1" xfId="0" applyNumberFormat="1" applyFont="1" applyFill="1" applyBorder="1" applyAlignment="1" applyProtection="1">
      <alignment horizontal="center" vertical="center"/>
    </xf>
    <xf numFmtId="0" fontId="36" fillId="7" borderId="1" xfId="0" applyFont="1" applyFill="1" applyBorder="1" applyAlignment="1" applyProtection="1">
      <alignment horizontal="center" vertical="center"/>
    </xf>
    <xf numFmtId="0" fontId="36" fillId="7" borderId="7" xfId="0" applyFont="1" applyFill="1" applyBorder="1" applyAlignment="1" applyProtection="1">
      <alignment horizontal="center" vertical="center"/>
    </xf>
    <xf numFmtId="165" fontId="37" fillId="7" borderId="1" xfId="0" applyNumberFormat="1" applyFont="1" applyFill="1" applyBorder="1" applyAlignment="1" applyProtection="1">
      <alignment horizontal="center" vertical="center"/>
    </xf>
    <xf numFmtId="0" fontId="36" fillId="7" borderId="7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 shrinkToFit="1"/>
    </xf>
    <xf numFmtId="164" fontId="36" fillId="7" borderId="7" xfId="0" applyNumberFormat="1" applyFont="1" applyFill="1" applyBorder="1" applyAlignment="1" applyProtection="1">
      <alignment horizontal="center" vertical="center"/>
    </xf>
    <xf numFmtId="0" fontId="36" fillId="7" borderId="7" xfId="0" applyFont="1" applyFill="1" applyBorder="1" applyAlignment="1" applyProtection="1">
      <alignment horizontal="center" vertical="center" wrapText="1"/>
    </xf>
    <xf numFmtId="0" fontId="27" fillId="7" borderId="7" xfId="0" applyFont="1" applyFill="1" applyBorder="1" applyAlignment="1" applyProtection="1">
      <alignment horizontal="center" vertical="center" wrapText="1"/>
    </xf>
    <xf numFmtId="167" fontId="10" fillId="0" borderId="4" xfId="0" applyNumberFormat="1" applyFont="1" applyBorder="1" applyAlignment="1" applyProtection="1">
      <alignment horizontal="left" vertical="center"/>
    </xf>
    <xf numFmtId="166" fontId="14" fillId="0" borderId="1" xfId="0" applyNumberFormat="1" applyFont="1" applyBorder="1" applyAlignment="1" applyProtection="1">
      <alignment horizontal="left" vertical="center"/>
    </xf>
    <xf numFmtId="4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right" vertical="center"/>
    </xf>
    <xf numFmtId="0" fontId="14" fillId="0" borderId="3" xfId="0" applyFont="1" applyFill="1" applyBorder="1" applyAlignment="1" applyProtection="1">
      <alignment horizontal="right" vertical="center"/>
    </xf>
    <xf numFmtId="0" fontId="14" fillId="0" borderId="11" xfId="0" applyFont="1" applyFill="1" applyBorder="1" applyAlignment="1" applyProtection="1">
      <alignment horizontal="right" vertical="center"/>
    </xf>
    <xf numFmtId="0" fontId="1" fillId="0" borderId="3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0" fontId="16" fillId="3" borderId="9" xfId="0" applyFont="1" applyFill="1" applyBorder="1" applyAlignment="1" applyProtection="1">
      <alignment horizontal="center" vertical="center" wrapText="1"/>
    </xf>
    <xf numFmtId="0" fontId="16" fillId="3" borderId="14" xfId="0" applyFont="1" applyFill="1" applyBorder="1" applyAlignment="1" applyProtection="1">
      <alignment horizontal="center" vertical="center" wrapText="1"/>
    </xf>
    <xf numFmtId="0" fontId="16" fillId="3" borderId="8" xfId="0" applyFont="1" applyFill="1" applyBorder="1" applyAlignment="1" applyProtection="1">
      <alignment horizontal="center" vertical="center" wrapText="1"/>
    </xf>
    <xf numFmtId="0" fontId="16" fillId="3" borderId="12" xfId="0" applyFont="1" applyFill="1" applyBorder="1" applyAlignment="1" applyProtection="1">
      <alignment horizontal="center" vertical="center" wrapText="1"/>
    </xf>
    <xf numFmtId="0" fontId="16" fillId="3" borderId="0" xfId="0" applyFont="1" applyFill="1" applyBorder="1" applyAlignment="1" applyProtection="1">
      <alignment horizontal="center" vertical="center" wrapText="1"/>
    </xf>
    <xf numFmtId="0" fontId="16" fillId="3" borderId="17" xfId="0" applyFont="1" applyFill="1" applyBorder="1" applyAlignment="1" applyProtection="1">
      <alignment horizontal="center" vertical="center" wrapText="1"/>
    </xf>
    <xf numFmtId="0" fontId="16" fillId="2" borderId="9" xfId="0" applyFont="1" applyFill="1" applyBorder="1" applyAlignment="1" applyProtection="1">
      <alignment horizontal="center" vertical="center" wrapText="1"/>
    </xf>
    <xf numFmtId="0" fontId="16" fillId="2" borderId="14" xfId="0" applyFont="1" applyFill="1" applyBorder="1" applyAlignment="1" applyProtection="1">
      <alignment horizontal="center" vertical="center" wrapText="1"/>
    </xf>
    <xf numFmtId="0" fontId="16" fillId="2" borderId="8" xfId="0" applyFont="1" applyFill="1" applyBorder="1" applyAlignment="1" applyProtection="1">
      <alignment horizontal="center" vertical="center" wrapText="1"/>
    </xf>
    <xf numFmtId="0" fontId="16" fillId="2" borderId="12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16" fillId="2" borderId="17" xfId="0" applyFont="1" applyFill="1" applyBorder="1" applyAlignment="1" applyProtection="1">
      <alignment horizontal="center" vertical="center" wrapText="1"/>
    </xf>
    <xf numFmtId="0" fontId="27" fillId="7" borderId="4" xfId="0" applyFont="1" applyFill="1" applyBorder="1" applyAlignment="1" applyProtection="1">
      <alignment horizontal="center" vertical="center" wrapText="1"/>
    </xf>
    <xf numFmtId="0" fontId="27" fillId="7" borderId="6" xfId="0" applyFont="1" applyFill="1" applyBorder="1" applyAlignment="1" applyProtection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right" vertical="center"/>
    </xf>
    <xf numFmtId="4" fontId="1" fillId="2" borderId="21" xfId="0" applyNumberFormat="1" applyFont="1" applyFill="1" applyBorder="1" applyAlignment="1" applyProtection="1">
      <alignment horizontal="center" vertical="center"/>
      <protection locked="0"/>
    </xf>
    <xf numFmtId="4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164" fontId="36" fillId="7" borderId="7" xfId="0" applyNumberFormat="1" applyFont="1" applyFill="1" applyBorder="1" applyAlignment="1" applyProtection="1">
      <alignment horizontal="center" vertical="center"/>
    </xf>
    <xf numFmtId="164" fontId="36" fillId="7" borderId="13" xfId="0" applyNumberFormat="1" applyFont="1" applyFill="1" applyBorder="1" applyAlignment="1" applyProtection="1">
      <alignment horizontal="center" vertical="center"/>
    </xf>
    <xf numFmtId="0" fontId="36" fillId="7" borderId="7" xfId="0" applyFont="1" applyFill="1" applyBorder="1" applyAlignment="1" applyProtection="1">
      <alignment horizontal="center" vertical="center" wrapText="1"/>
    </xf>
    <xf numFmtId="0" fontId="36" fillId="7" borderId="2" xfId="0" applyFont="1" applyFill="1" applyBorder="1" applyAlignment="1" applyProtection="1">
      <alignment horizontal="center" vertical="center" wrapText="1"/>
    </xf>
    <xf numFmtId="0" fontId="27" fillId="7" borderId="7" xfId="0" applyFont="1" applyFill="1" applyBorder="1" applyAlignment="1" applyProtection="1">
      <alignment horizontal="center" vertical="center" wrapText="1"/>
    </xf>
    <xf numFmtId="0" fontId="27" fillId="7" borderId="2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36" fillId="7" borderId="7" xfId="0" applyFont="1" applyFill="1" applyBorder="1" applyAlignment="1" applyProtection="1">
      <alignment horizontal="center" vertical="center"/>
    </xf>
    <xf numFmtId="0" fontId="36" fillId="7" borderId="2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164" fontId="27" fillId="7" borderId="1" xfId="0" applyNumberFormat="1" applyFont="1" applyFill="1" applyBorder="1" applyAlignment="1" applyProtection="1">
      <alignment horizontal="center" vertical="center"/>
    </xf>
    <xf numFmtId="4" fontId="1" fillId="2" borderId="23" xfId="0" applyNumberFormat="1" applyFont="1" applyFill="1" applyBorder="1" applyAlignment="1" applyProtection="1">
      <alignment horizontal="center" vertical="center"/>
      <protection locked="0"/>
    </xf>
    <xf numFmtId="4" fontId="1" fillId="2" borderId="2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 shrinkToFit="1"/>
    </xf>
    <xf numFmtId="4" fontId="1" fillId="2" borderId="1" xfId="0" applyNumberFormat="1" applyFont="1" applyFill="1" applyBorder="1" applyAlignment="1" applyProtection="1">
      <alignment horizontal="center" vertical="center"/>
    </xf>
    <xf numFmtId="4" fontId="36" fillId="7" borderId="25" xfId="0" applyNumberFormat="1" applyFont="1" applyFill="1" applyBorder="1" applyAlignment="1" applyProtection="1">
      <alignment horizontal="center" vertical="center"/>
    </xf>
    <xf numFmtId="4" fontId="36" fillId="7" borderId="26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 wrapText="1"/>
    </xf>
    <xf numFmtId="0" fontId="18" fillId="3" borderId="0" xfId="0" applyFont="1" applyFill="1" applyBorder="1" applyAlignment="1" applyProtection="1">
      <alignment horizontal="center" vertical="center" wrapText="1"/>
    </xf>
    <xf numFmtId="4" fontId="1" fillId="2" borderId="19" xfId="0" applyNumberFormat="1" applyFont="1" applyFill="1" applyBorder="1" applyAlignment="1" applyProtection="1">
      <alignment horizontal="center" vertical="center"/>
      <protection locked="0"/>
    </xf>
    <xf numFmtId="4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horizontal="right" vertical="center"/>
    </xf>
    <xf numFmtId="167" fontId="10" fillId="0" borderId="1" xfId="0" applyNumberFormat="1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center" vertical="center"/>
    </xf>
    <xf numFmtId="166" fontId="14" fillId="0" borderId="1" xfId="0" applyNumberFormat="1" applyFont="1" applyBorder="1" applyAlignment="1" applyProtection="1">
      <alignment horizontal="center" vertical="center"/>
    </xf>
    <xf numFmtId="167" fontId="10" fillId="0" borderId="4" xfId="0" applyNumberFormat="1" applyFont="1" applyBorder="1" applyAlignment="1" applyProtection="1">
      <alignment horizontal="right" vertical="center"/>
    </xf>
    <xf numFmtId="167" fontId="10" fillId="0" borderId="6" xfId="0" applyNumberFormat="1" applyFont="1" applyBorder="1" applyAlignment="1" applyProtection="1">
      <alignment horizontal="right" vertical="center"/>
    </xf>
    <xf numFmtId="167" fontId="10" fillId="0" borderId="5" xfId="0" applyNumberFormat="1" applyFont="1" applyBorder="1" applyAlignment="1" applyProtection="1">
      <alignment horizontal="right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166" fontId="10" fillId="0" borderId="3" xfId="0" applyNumberFormat="1" applyFont="1" applyBorder="1" applyAlignment="1" applyProtection="1">
      <alignment horizontal="right" vertical="center"/>
    </xf>
    <xf numFmtId="166" fontId="10" fillId="0" borderId="11" xfId="0" applyNumberFormat="1" applyFont="1" applyBorder="1" applyAlignment="1" applyProtection="1">
      <alignment horizontal="right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164" fontId="36" fillId="7" borderId="7" xfId="0" applyNumberFormat="1" applyFont="1" applyFill="1" applyBorder="1" applyAlignment="1" applyProtection="1">
      <alignment horizontal="center" vertical="center" wrapText="1"/>
    </xf>
    <xf numFmtId="164" fontId="36" fillId="7" borderId="13" xfId="0" applyNumberFormat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right" vertical="center"/>
    </xf>
    <xf numFmtId="0" fontId="14" fillId="0" borderId="6" xfId="0" applyFont="1" applyFill="1" applyBorder="1" applyAlignment="1" applyProtection="1">
      <alignment horizontal="right" vertical="center"/>
    </xf>
    <xf numFmtId="0" fontId="17" fillId="3" borderId="10" xfId="0" applyFont="1" applyFill="1" applyBorder="1" applyAlignment="1" applyProtection="1">
      <alignment horizontal="center" vertical="center" wrapText="1"/>
    </xf>
    <xf numFmtId="0" fontId="17" fillId="3" borderId="3" xfId="0" applyFont="1" applyFill="1" applyBorder="1" applyAlignment="1" applyProtection="1">
      <alignment horizontal="center" vertical="center" wrapText="1"/>
    </xf>
    <xf numFmtId="0" fontId="36" fillId="7" borderId="1" xfId="0" applyFont="1" applyFill="1" applyBorder="1" applyAlignment="1" applyProtection="1">
      <alignment horizontal="center" vertical="center" wrapText="1"/>
    </xf>
    <xf numFmtId="164" fontId="36" fillId="7" borderId="2" xfId="0" applyNumberFormat="1" applyFont="1" applyFill="1" applyBorder="1" applyAlignment="1" applyProtection="1">
      <alignment horizontal="center" vertical="center" wrapText="1"/>
    </xf>
    <xf numFmtId="164" fontId="36" fillId="7" borderId="1" xfId="0" applyNumberFormat="1" applyFont="1" applyFill="1" applyBorder="1" applyAlignment="1" applyProtection="1">
      <alignment horizontal="center" vertical="center" wrapText="1"/>
    </xf>
    <xf numFmtId="0" fontId="27" fillId="7" borderId="1" xfId="0" applyFont="1" applyFill="1" applyBorder="1" applyAlignment="1" applyProtection="1">
      <alignment horizontal="center" vertical="center" wrapText="1"/>
    </xf>
    <xf numFmtId="0" fontId="35" fillId="7" borderId="7" xfId="0" applyFont="1" applyFill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 wrapText="1"/>
    </xf>
    <xf numFmtId="0" fontId="22" fillId="7" borderId="3" xfId="0" applyFont="1" applyFill="1" applyBorder="1" applyAlignment="1">
      <alignment horizontal="center"/>
    </xf>
    <xf numFmtId="0" fontId="23" fillId="7" borderId="7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5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F0000"/>
      <color rgb="FF0000FF"/>
      <color rgb="FFCC0099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365123</xdr:colOff>
      <xdr:row>0</xdr:row>
      <xdr:rowOff>222251</xdr:rowOff>
    </xdr:from>
    <xdr:to>
      <xdr:col>1</xdr:col>
      <xdr:colOff>583071</xdr:colOff>
      <xdr:row>3</xdr:row>
      <xdr:rowOff>78482</xdr:rowOff>
    </xdr:to>
    <xdr:pic>
      <xdr:nvPicPr>
        <xdr:cNvPr id="4" name="Εικόνα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123" y="222251"/>
          <a:ext cx="2880000" cy="808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1401536</xdr:colOff>
      <xdr:row>30</xdr:row>
      <xdr:rowOff>136073</xdr:rowOff>
    </xdr:from>
    <xdr:to>
      <xdr:col>6</xdr:col>
      <xdr:colOff>957222</xdr:colOff>
      <xdr:row>35</xdr:row>
      <xdr:rowOff>208669</xdr:rowOff>
    </xdr:to>
    <xdr:pic>
      <xdr:nvPicPr>
        <xdr:cNvPr id="12" name="Εικόνα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4107" y="10164537"/>
          <a:ext cx="4320000" cy="212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204106</xdr:colOff>
      <xdr:row>0</xdr:row>
      <xdr:rowOff>272144</xdr:rowOff>
    </xdr:from>
    <xdr:to>
      <xdr:col>3</xdr:col>
      <xdr:colOff>921748</xdr:colOff>
      <xdr:row>2</xdr:row>
      <xdr:rowOff>307925</xdr:rowOff>
    </xdr:to>
    <xdr:pic>
      <xdr:nvPicPr>
        <xdr:cNvPr id="6" name="Εικόνα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9677" y="272144"/>
          <a:ext cx="2160000" cy="661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952499</xdr:colOff>
      <xdr:row>42</xdr:row>
      <xdr:rowOff>163286</xdr:rowOff>
    </xdr:from>
    <xdr:to>
      <xdr:col>3</xdr:col>
      <xdr:colOff>74570</xdr:colOff>
      <xdr:row>49</xdr:row>
      <xdr:rowOff>181100</xdr:rowOff>
    </xdr:to>
    <xdr:pic>
      <xdr:nvPicPr>
        <xdr:cNvPr id="7" name="Εικόνα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15144750"/>
          <a:ext cx="4320000" cy="2113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1319893</xdr:colOff>
      <xdr:row>42</xdr:row>
      <xdr:rowOff>163287</xdr:rowOff>
    </xdr:from>
    <xdr:to>
      <xdr:col>6</xdr:col>
      <xdr:colOff>875579</xdr:colOff>
      <xdr:row>49</xdr:row>
      <xdr:rowOff>164804</xdr:rowOff>
    </xdr:to>
    <xdr:pic>
      <xdr:nvPicPr>
        <xdr:cNvPr id="8" name="Εικόνα 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15144751"/>
          <a:ext cx="4320000" cy="2097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217715</xdr:colOff>
      <xdr:row>0</xdr:row>
      <xdr:rowOff>95250</xdr:rowOff>
    </xdr:from>
    <xdr:to>
      <xdr:col>1</xdr:col>
      <xdr:colOff>169458</xdr:colOff>
      <xdr:row>3</xdr:row>
      <xdr:rowOff>196410</xdr:rowOff>
    </xdr:to>
    <xdr:pic>
      <xdr:nvPicPr>
        <xdr:cNvPr id="4" name="Εικόνα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5" y="95250"/>
          <a:ext cx="2880000" cy="795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870858</xdr:colOff>
      <xdr:row>0</xdr:row>
      <xdr:rowOff>176894</xdr:rowOff>
    </xdr:from>
    <xdr:to>
      <xdr:col>4</xdr:col>
      <xdr:colOff>1098644</xdr:colOff>
      <xdr:row>3</xdr:row>
      <xdr:rowOff>144640</xdr:rowOff>
    </xdr:to>
    <xdr:pic>
      <xdr:nvPicPr>
        <xdr:cNvPr id="3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3787" y="176894"/>
          <a:ext cx="2160000" cy="661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127000</xdr:rowOff>
    </xdr:from>
    <xdr:to>
      <xdr:col>1</xdr:col>
      <xdr:colOff>261747</xdr:colOff>
      <xdr:row>3</xdr:row>
      <xdr:rowOff>136140</xdr:rowOff>
    </xdr:to>
    <xdr:pic>
      <xdr:nvPicPr>
        <xdr:cNvPr id="3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27000"/>
          <a:ext cx="2520000" cy="70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176893</xdr:colOff>
      <xdr:row>0</xdr:row>
      <xdr:rowOff>244929</xdr:rowOff>
    </xdr:from>
    <xdr:to>
      <xdr:col>3</xdr:col>
      <xdr:colOff>310607</xdr:colOff>
      <xdr:row>2</xdr:row>
      <xdr:rowOff>196212</xdr:rowOff>
    </xdr:to>
    <xdr:pic>
      <xdr:nvPicPr>
        <xdr:cNvPr id="4" name="Εικόνα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0464" y="244929"/>
          <a:ext cx="1440000" cy="441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1"/>
  <dimension ref="A1:H60"/>
  <sheetViews>
    <sheetView showGridLines="0" tabSelected="1" view="pageBreakPreview" zoomScale="75" zoomScaleNormal="70" zoomScaleSheetLayoutView="75" workbookViewId="0">
      <pane ySplit="4" topLeftCell="A5" activePane="bottomLeft" state="frozen"/>
      <selection pane="bottomLeft" activeCell="C6" sqref="C6"/>
    </sheetView>
  </sheetViews>
  <sheetFormatPr defaultColWidth="30.8984375" defaultRowHeight="23.25" x14ac:dyDescent="0.2"/>
  <cols>
    <col min="1" max="1" width="28" style="59" customWidth="1"/>
    <col min="2" max="2" width="11.3984375" style="59" bestFit="1" customWidth="1"/>
    <col min="3" max="3" width="15.19921875" style="59" customWidth="1"/>
    <col min="4" max="4" width="11.796875" style="59" customWidth="1"/>
    <col min="5" max="5" width="40.09765625" style="59" bestFit="1" customWidth="1"/>
    <col min="6" max="6" width="9.8984375" style="59" bestFit="1" customWidth="1"/>
    <col min="7" max="7" width="15.09765625" style="59" customWidth="1"/>
    <col min="8" max="8" width="6.59765625" style="59" customWidth="1"/>
    <col min="9" max="16384" width="30.8984375" style="59"/>
  </cols>
  <sheetData>
    <row r="1" spans="1:8" ht="24.75" thickTop="1" thickBot="1" x14ac:dyDescent="0.25">
      <c r="A1" s="128"/>
      <c r="B1" s="128"/>
      <c r="C1" s="128"/>
      <c r="D1" s="128"/>
      <c r="E1" s="19">
        <f ca="1">TODAY()</f>
        <v>42766</v>
      </c>
      <c r="F1" s="115"/>
      <c r="G1" s="115"/>
      <c r="H1" s="115"/>
    </row>
    <row r="2" spans="1:8" ht="24.75" thickTop="1" thickBot="1" x14ac:dyDescent="0.25">
      <c r="A2" s="128"/>
      <c r="B2" s="128"/>
      <c r="C2" s="128"/>
      <c r="D2" s="128"/>
      <c r="E2" s="118" t="s">
        <v>81</v>
      </c>
      <c r="F2" s="119"/>
      <c r="G2" s="119"/>
      <c r="H2" s="119"/>
    </row>
    <row r="3" spans="1:8" ht="24.75" thickTop="1" thickBot="1" x14ac:dyDescent="0.25">
      <c r="A3" s="128"/>
      <c r="B3" s="128"/>
      <c r="C3" s="128"/>
      <c r="D3" s="128"/>
      <c r="E3" s="119"/>
      <c r="F3" s="119"/>
      <c r="G3" s="119"/>
      <c r="H3" s="119"/>
    </row>
    <row r="4" spans="1:8" ht="24.75" thickTop="1" thickBot="1" x14ac:dyDescent="0.25">
      <c r="A4" s="128"/>
      <c r="B4" s="128"/>
      <c r="C4" s="128"/>
      <c r="D4" s="128"/>
      <c r="E4" s="90"/>
      <c r="F4" s="115" t="s">
        <v>68</v>
      </c>
      <c r="G4" s="115"/>
      <c r="H4" s="115"/>
    </row>
    <row r="5" spans="1:8" ht="34.5" thickTop="1" thickBot="1" x14ac:dyDescent="0.25">
      <c r="A5" s="57" t="s">
        <v>408</v>
      </c>
      <c r="B5" s="78" t="s">
        <v>64</v>
      </c>
      <c r="C5" s="67">
        <f>DEGREES(ASIN((C7*SIN(C6*PI()/180))/C8))</f>
        <v>23.538577848741774</v>
      </c>
      <c r="D5" s="79" t="s">
        <v>30</v>
      </c>
      <c r="E5" s="57" t="s">
        <v>409</v>
      </c>
      <c r="F5" s="76" t="s">
        <v>406</v>
      </c>
      <c r="G5" s="67">
        <f>DEGREES(ASIN((G8*SIN(G6*PI()/180))/G7))</f>
        <v>35.234417984581171</v>
      </c>
      <c r="H5" s="80" t="s">
        <v>30</v>
      </c>
    </row>
    <row r="6" spans="1:8" ht="24.75" thickTop="1" thickBot="1" x14ac:dyDescent="0.25">
      <c r="A6" s="3" t="s">
        <v>65</v>
      </c>
      <c r="B6" s="4" t="s">
        <v>406</v>
      </c>
      <c r="C6" s="91">
        <v>60</v>
      </c>
      <c r="D6" s="20" t="s">
        <v>30</v>
      </c>
      <c r="E6" s="3" t="s">
        <v>84</v>
      </c>
      <c r="F6" s="4" t="s">
        <v>64</v>
      </c>
      <c r="G6" s="51">
        <v>30</v>
      </c>
      <c r="H6" s="20" t="s">
        <v>30</v>
      </c>
    </row>
    <row r="7" spans="1:8" ht="24.75" thickTop="1" thickBot="1" x14ac:dyDescent="0.25">
      <c r="A7" s="3" t="s">
        <v>60</v>
      </c>
      <c r="B7" s="4" t="s">
        <v>62</v>
      </c>
      <c r="C7" s="52">
        <v>2.73</v>
      </c>
      <c r="D7" s="20" t="s">
        <v>16</v>
      </c>
      <c r="E7" s="3" t="s">
        <v>60</v>
      </c>
      <c r="F7" s="4" t="s">
        <v>62</v>
      </c>
      <c r="G7" s="50">
        <v>2.73</v>
      </c>
      <c r="H7" s="20" t="s">
        <v>16</v>
      </c>
    </row>
    <row r="8" spans="1:8" ht="24.75" thickTop="1" thickBot="1" x14ac:dyDescent="0.25">
      <c r="A8" s="3" t="s">
        <v>61</v>
      </c>
      <c r="B8" s="4" t="s">
        <v>63</v>
      </c>
      <c r="C8" s="52">
        <v>5.92</v>
      </c>
      <c r="D8" s="20" t="s">
        <v>16</v>
      </c>
      <c r="E8" s="3" t="s">
        <v>61</v>
      </c>
      <c r="F8" s="4" t="s">
        <v>63</v>
      </c>
      <c r="G8" s="50">
        <v>3.15</v>
      </c>
      <c r="H8" s="20" t="s">
        <v>16</v>
      </c>
    </row>
    <row r="9" spans="1:8" ht="24.75" thickTop="1" thickBot="1" x14ac:dyDescent="0.25">
      <c r="A9" s="120"/>
      <c r="B9" s="120"/>
      <c r="C9" s="121"/>
      <c r="D9" s="120"/>
      <c r="E9" s="120"/>
      <c r="F9" s="120"/>
      <c r="G9" s="121"/>
      <c r="H9" s="120"/>
    </row>
    <row r="10" spans="1:8" ht="34.5" thickTop="1" thickBot="1" x14ac:dyDescent="0.25">
      <c r="A10" s="57" t="s">
        <v>58</v>
      </c>
      <c r="B10" s="76" t="s">
        <v>20</v>
      </c>
      <c r="C10" s="68">
        <f>(C11^2*C12)/(4*C13)</f>
        <v>7.6013513513513518</v>
      </c>
      <c r="D10" s="81" t="s">
        <v>0</v>
      </c>
      <c r="E10" s="126" t="s">
        <v>56</v>
      </c>
      <c r="F10" s="124" t="s">
        <v>36</v>
      </c>
      <c r="G10" s="122">
        <f>G13/G12</f>
        <v>1.1839999999999999</v>
      </c>
      <c r="H10" s="129" t="s">
        <v>0</v>
      </c>
    </row>
    <row r="11" spans="1:8" ht="24.75" thickTop="1" thickBot="1" x14ac:dyDescent="0.25">
      <c r="A11" s="3" t="s">
        <v>21</v>
      </c>
      <c r="B11" s="4" t="s">
        <v>18</v>
      </c>
      <c r="C11" s="51">
        <v>6</v>
      </c>
      <c r="D11" s="5" t="s">
        <v>0</v>
      </c>
      <c r="E11" s="127"/>
      <c r="F11" s="125"/>
      <c r="G11" s="123"/>
      <c r="H11" s="130"/>
    </row>
    <row r="12" spans="1:8" ht="24.75" thickTop="1" thickBot="1" x14ac:dyDescent="0.25">
      <c r="A12" s="3" t="s">
        <v>46</v>
      </c>
      <c r="B12" s="4" t="s">
        <v>19</v>
      </c>
      <c r="C12" s="51">
        <v>5</v>
      </c>
      <c r="D12" s="5" t="s">
        <v>14</v>
      </c>
      <c r="E12" s="3" t="s">
        <v>46</v>
      </c>
      <c r="F12" s="4" t="s">
        <v>19</v>
      </c>
      <c r="G12" s="51">
        <v>5</v>
      </c>
      <c r="H12" s="5" t="s">
        <v>14</v>
      </c>
    </row>
    <row r="13" spans="1:8" ht="24.75" thickTop="1" thickBot="1" x14ac:dyDescent="0.25">
      <c r="A13" s="3" t="s">
        <v>4</v>
      </c>
      <c r="B13" s="4" t="s">
        <v>2</v>
      </c>
      <c r="C13" s="50">
        <v>5.92</v>
      </c>
      <c r="D13" s="5" t="s">
        <v>16</v>
      </c>
      <c r="E13" s="3" t="s">
        <v>4</v>
      </c>
      <c r="F13" s="4" t="s">
        <v>2</v>
      </c>
      <c r="G13" s="50">
        <v>5.92</v>
      </c>
      <c r="H13" s="5" t="s">
        <v>16</v>
      </c>
    </row>
    <row r="14" spans="1:8" ht="24.75" thickTop="1" thickBot="1" x14ac:dyDescent="0.25">
      <c r="A14" s="120"/>
      <c r="B14" s="120"/>
      <c r="C14" s="121"/>
      <c r="D14" s="120"/>
      <c r="E14" s="120"/>
      <c r="F14" s="120"/>
      <c r="G14" s="121"/>
      <c r="H14" s="120"/>
    </row>
    <row r="15" spans="1:8" ht="34.5" thickTop="1" thickBot="1" x14ac:dyDescent="0.25">
      <c r="A15" s="88" t="s">
        <v>407</v>
      </c>
      <c r="B15" s="87" t="s">
        <v>22</v>
      </c>
      <c r="C15" s="86">
        <f>20*LOG10(C18/C19)</f>
        <v>20</v>
      </c>
      <c r="D15" s="84" t="s">
        <v>23</v>
      </c>
      <c r="E15" s="57" t="s">
        <v>66</v>
      </c>
      <c r="F15" s="76" t="s">
        <v>11</v>
      </c>
      <c r="G15" s="69">
        <f>(G18-G17)^2/(G17+G18)^2*100</f>
        <v>19.394273062555875</v>
      </c>
      <c r="H15" s="81" t="s">
        <v>24</v>
      </c>
    </row>
    <row r="16" spans="1:8" ht="34.5" thickTop="1" thickBot="1" x14ac:dyDescent="0.25">
      <c r="A16" s="112" t="s">
        <v>391</v>
      </c>
      <c r="B16" s="114"/>
      <c r="C16" s="72">
        <f>(C19/C18)*100</f>
        <v>10</v>
      </c>
      <c r="D16" s="84" t="s">
        <v>24</v>
      </c>
      <c r="E16" s="57" t="s">
        <v>67</v>
      </c>
      <c r="F16" s="76" t="s">
        <v>28</v>
      </c>
      <c r="G16" s="68">
        <f>4*G17*G18/(G17+G18)^2*100</f>
        <v>80.605726937444146</v>
      </c>
      <c r="H16" s="82" t="s">
        <v>24</v>
      </c>
    </row>
    <row r="17" spans="1:8" ht="34.5" thickTop="1" thickBot="1" x14ac:dyDescent="0.25">
      <c r="A17" s="112" t="s">
        <v>392</v>
      </c>
      <c r="B17" s="113"/>
      <c r="C17" s="139">
        <f>10^(C15/20)</f>
        <v>10</v>
      </c>
      <c r="D17" s="140"/>
      <c r="E17" s="21" t="s">
        <v>85</v>
      </c>
      <c r="F17" s="4" t="s">
        <v>26</v>
      </c>
      <c r="G17" s="135">
        <v>2.2999999999999998</v>
      </c>
      <c r="H17" s="136"/>
    </row>
    <row r="18" spans="1:8" ht="24.75" thickTop="1" thickBot="1" x14ac:dyDescent="0.25">
      <c r="A18" s="85" t="s">
        <v>388</v>
      </c>
      <c r="B18" s="4" t="s">
        <v>390</v>
      </c>
      <c r="C18" s="116">
        <v>80</v>
      </c>
      <c r="D18" s="117"/>
      <c r="E18" s="21" t="s">
        <v>86</v>
      </c>
      <c r="F18" s="4" t="s">
        <v>27</v>
      </c>
      <c r="G18" s="116">
        <v>5.92</v>
      </c>
      <c r="H18" s="117"/>
    </row>
    <row r="19" spans="1:8" ht="24.75" thickTop="1" thickBot="1" x14ac:dyDescent="0.25">
      <c r="A19" s="85" t="s">
        <v>387</v>
      </c>
      <c r="B19" s="4" t="s">
        <v>389</v>
      </c>
      <c r="C19" s="116">
        <v>8</v>
      </c>
      <c r="D19" s="117"/>
      <c r="E19" s="131"/>
      <c r="F19" s="132"/>
      <c r="G19" s="132"/>
      <c r="H19" s="133"/>
    </row>
    <row r="20" spans="1:8" ht="24.75" thickTop="1" thickBot="1" x14ac:dyDescent="0.25">
      <c r="A20" s="120"/>
      <c r="B20" s="120"/>
      <c r="C20" s="121"/>
      <c r="D20" s="121"/>
      <c r="E20" s="120"/>
      <c r="F20" s="120"/>
      <c r="G20" s="121"/>
      <c r="H20" s="121"/>
    </row>
    <row r="21" spans="1:8" ht="51" thickTop="1" thickBot="1" x14ac:dyDescent="0.25">
      <c r="A21" s="57" t="s">
        <v>59</v>
      </c>
      <c r="B21" s="76" t="s">
        <v>43</v>
      </c>
      <c r="C21" s="67">
        <f>DEGREES((C22*C23)/(C24*C25))</f>
        <v>5.9019236560835839</v>
      </c>
      <c r="D21" s="79" t="s">
        <v>30</v>
      </c>
      <c r="E21" s="57" t="s">
        <v>35</v>
      </c>
      <c r="F21" s="57" t="s">
        <v>47</v>
      </c>
      <c r="G21" s="134" t="s">
        <v>31</v>
      </c>
      <c r="H21" s="134"/>
    </row>
    <row r="22" spans="1:8" ht="24.75" thickTop="1" thickBot="1" x14ac:dyDescent="0.25">
      <c r="A22" s="3" t="s">
        <v>51</v>
      </c>
      <c r="B22" s="4" t="s">
        <v>32</v>
      </c>
      <c r="C22" s="135">
        <v>0.87</v>
      </c>
      <c r="D22" s="136"/>
      <c r="E22" s="21" t="s">
        <v>48</v>
      </c>
      <c r="F22" s="137" t="s">
        <v>33</v>
      </c>
      <c r="G22" s="138">
        <v>0.51</v>
      </c>
      <c r="H22" s="138"/>
    </row>
    <row r="23" spans="1:8" ht="24.75" thickTop="1" thickBot="1" x14ac:dyDescent="0.25">
      <c r="A23" s="3" t="s">
        <v>4</v>
      </c>
      <c r="B23" s="4" t="s">
        <v>42</v>
      </c>
      <c r="C23" s="50">
        <v>5.92</v>
      </c>
      <c r="D23" s="8" t="s">
        <v>16</v>
      </c>
      <c r="E23" s="3" t="s">
        <v>49</v>
      </c>
      <c r="F23" s="137"/>
      <c r="G23" s="138">
        <v>0.44</v>
      </c>
      <c r="H23" s="138"/>
    </row>
    <row r="24" spans="1:8" ht="24.75" thickTop="1" thickBot="1" x14ac:dyDescent="0.25">
      <c r="A24" s="3" t="s">
        <v>46</v>
      </c>
      <c r="B24" s="4" t="s">
        <v>19</v>
      </c>
      <c r="C24" s="51">
        <v>5</v>
      </c>
      <c r="D24" s="5" t="s">
        <v>14</v>
      </c>
      <c r="E24" s="3" t="s">
        <v>48</v>
      </c>
      <c r="F24" s="137" t="s">
        <v>34</v>
      </c>
      <c r="G24" s="138">
        <v>0.87</v>
      </c>
      <c r="H24" s="138"/>
    </row>
    <row r="25" spans="1:8" ht="24.75" thickTop="1" thickBot="1" x14ac:dyDescent="0.25">
      <c r="A25" s="3" t="s">
        <v>21</v>
      </c>
      <c r="B25" s="4" t="s">
        <v>18</v>
      </c>
      <c r="C25" s="51">
        <v>10</v>
      </c>
      <c r="D25" s="5" t="s">
        <v>0</v>
      </c>
      <c r="E25" s="3" t="s">
        <v>49</v>
      </c>
      <c r="F25" s="137"/>
      <c r="G25" s="138">
        <v>0.74</v>
      </c>
      <c r="H25" s="138"/>
    </row>
    <row r="26" spans="1:8" ht="24.75" thickTop="1" thickBot="1" x14ac:dyDescent="0.25">
      <c r="A26" s="120"/>
      <c r="B26" s="120"/>
      <c r="C26" s="121"/>
      <c r="D26" s="120"/>
      <c r="E26" s="120"/>
      <c r="F26" s="120"/>
      <c r="G26" s="120"/>
      <c r="H26" s="120"/>
    </row>
    <row r="27" spans="1:8" ht="34.5" thickTop="1" thickBot="1" x14ac:dyDescent="0.25">
      <c r="A27" s="57" t="s">
        <v>55</v>
      </c>
      <c r="B27" s="76" t="s">
        <v>29</v>
      </c>
      <c r="C27" s="70">
        <f>C28*C29</f>
        <v>25.6</v>
      </c>
      <c r="D27" s="83" t="s">
        <v>147</v>
      </c>
      <c r="E27" s="57" t="s">
        <v>57</v>
      </c>
      <c r="F27" s="76" t="s">
        <v>50</v>
      </c>
      <c r="G27" s="68">
        <f>2*G28/G29</f>
        <v>15.748031496062993</v>
      </c>
      <c r="H27" s="81" t="s">
        <v>3</v>
      </c>
    </row>
    <row r="28" spans="1:8" ht="24.75" thickTop="1" thickBot="1" x14ac:dyDescent="0.25">
      <c r="A28" s="3" t="s">
        <v>53</v>
      </c>
      <c r="B28" s="4" t="s">
        <v>25</v>
      </c>
      <c r="C28" s="51">
        <v>8</v>
      </c>
      <c r="D28" s="20" t="s">
        <v>80</v>
      </c>
      <c r="E28" s="3" t="s">
        <v>37</v>
      </c>
      <c r="F28" s="4" t="s">
        <v>38</v>
      </c>
      <c r="G28" s="51">
        <v>50</v>
      </c>
      <c r="H28" s="5" t="s">
        <v>0</v>
      </c>
    </row>
    <row r="29" spans="1:8" ht="24.75" thickTop="1" thickBot="1" x14ac:dyDescent="0.25">
      <c r="A29" s="3" t="s">
        <v>4</v>
      </c>
      <c r="B29" s="4" t="s">
        <v>2</v>
      </c>
      <c r="C29" s="50">
        <v>3.2</v>
      </c>
      <c r="D29" s="5" t="s">
        <v>16</v>
      </c>
      <c r="E29" s="3" t="s">
        <v>4</v>
      </c>
      <c r="F29" s="4" t="s">
        <v>2</v>
      </c>
      <c r="G29" s="50">
        <v>6.35</v>
      </c>
      <c r="H29" s="5" t="s">
        <v>16</v>
      </c>
    </row>
    <row r="30" spans="1:8" ht="24.75" thickTop="1" thickBot="1" x14ac:dyDescent="0.25">
      <c r="A30" s="120"/>
      <c r="B30" s="120"/>
      <c r="C30" s="121"/>
      <c r="D30" s="120"/>
      <c r="E30" s="120"/>
      <c r="F30" s="120"/>
      <c r="G30" s="121"/>
      <c r="H30" s="120"/>
    </row>
    <row r="31" spans="1:8" ht="34.5" thickTop="1" thickBot="1" x14ac:dyDescent="0.25">
      <c r="A31" s="57" t="s">
        <v>335</v>
      </c>
      <c r="B31" s="76" t="s">
        <v>336</v>
      </c>
      <c r="C31" s="71">
        <f>C35/COS(C36*PI()/180)</f>
        <v>99.999999999999972</v>
      </c>
      <c r="D31" s="81" t="s">
        <v>0</v>
      </c>
      <c r="E31" s="106"/>
      <c r="F31" s="107"/>
      <c r="G31" s="107"/>
      <c r="H31" s="108"/>
    </row>
    <row r="32" spans="1:8" ht="34.5" thickTop="1" thickBot="1" x14ac:dyDescent="0.25">
      <c r="A32" s="56" t="s">
        <v>394</v>
      </c>
      <c r="B32" s="77" t="s">
        <v>393</v>
      </c>
      <c r="C32" s="72">
        <f>2*C35/COS(C36*PI()/180)</f>
        <v>199.99999999999994</v>
      </c>
      <c r="D32" s="82" t="s">
        <v>0</v>
      </c>
      <c r="E32" s="109"/>
      <c r="F32" s="110"/>
      <c r="G32" s="110"/>
      <c r="H32" s="111"/>
    </row>
    <row r="33" spans="1:8" ht="34.5" thickTop="1" thickBot="1" x14ac:dyDescent="0.25">
      <c r="A33" s="57" t="s">
        <v>82</v>
      </c>
      <c r="B33" s="76" t="s">
        <v>76</v>
      </c>
      <c r="C33" s="71">
        <f>2*C35*TAN(C36*PI()/180)</f>
        <v>173.20508075688767</v>
      </c>
      <c r="D33" s="81" t="s">
        <v>0</v>
      </c>
      <c r="E33" s="109"/>
      <c r="F33" s="110"/>
      <c r="G33" s="110"/>
      <c r="H33" s="111"/>
    </row>
    <row r="34" spans="1:8" ht="34.5" thickTop="1" thickBot="1" x14ac:dyDescent="0.25">
      <c r="A34" s="57" t="s">
        <v>83</v>
      </c>
      <c r="B34" s="76" t="s">
        <v>79</v>
      </c>
      <c r="C34" s="72">
        <f>C35*TAN(C36*PI()/180)</f>
        <v>86.602540378443834</v>
      </c>
      <c r="D34" s="81" t="s">
        <v>0</v>
      </c>
      <c r="E34" s="109"/>
      <c r="F34" s="110"/>
      <c r="G34" s="110"/>
      <c r="H34" s="111"/>
    </row>
    <row r="35" spans="1:8" ht="24.75" customHeight="1" thickTop="1" thickBot="1" x14ac:dyDescent="0.25">
      <c r="A35" s="3" t="s">
        <v>37</v>
      </c>
      <c r="B35" s="4" t="s">
        <v>38</v>
      </c>
      <c r="C35" s="51">
        <v>50</v>
      </c>
      <c r="D35" s="5" t="s">
        <v>0</v>
      </c>
      <c r="E35" s="109"/>
      <c r="F35" s="110"/>
      <c r="G35" s="110"/>
      <c r="H35" s="111"/>
    </row>
    <row r="36" spans="1:8" ht="24.75" customHeight="1" thickTop="1" thickBot="1" x14ac:dyDescent="0.25">
      <c r="A36" s="3" t="s">
        <v>77</v>
      </c>
      <c r="B36" s="4" t="s">
        <v>78</v>
      </c>
      <c r="C36" s="51">
        <v>60</v>
      </c>
      <c r="D36" s="20" t="s">
        <v>30</v>
      </c>
      <c r="E36" s="109"/>
      <c r="F36" s="110"/>
      <c r="G36" s="110"/>
      <c r="H36" s="111"/>
    </row>
    <row r="37" spans="1:8" ht="24.75" thickTop="1" thickBot="1" x14ac:dyDescent="0.25">
      <c r="A37" s="96"/>
      <c r="B37" s="96"/>
      <c r="C37" s="96"/>
      <c r="D37" s="96"/>
      <c r="E37" s="96"/>
      <c r="F37" s="96"/>
      <c r="G37" s="96"/>
      <c r="H37" s="96"/>
    </row>
    <row r="38" spans="1:8" ht="26.25" thickTop="1" thickBot="1" x14ac:dyDescent="0.25">
      <c r="A38" s="112" t="s">
        <v>395</v>
      </c>
      <c r="B38" s="113"/>
      <c r="C38" s="113"/>
      <c r="D38" s="114"/>
      <c r="E38" s="112" t="s">
        <v>402</v>
      </c>
      <c r="F38" s="113"/>
      <c r="G38" s="113"/>
      <c r="H38" s="114"/>
    </row>
    <row r="39" spans="1:8" ht="34.5" thickTop="1" thickBot="1" x14ac:dyDescent="0.25">
      <c r="A39" s="88" t="s">
        <v>396</v>
      </c>
      <c r="B39" s="87" t="s">
        <v>398</v>
      </c>
      <c r="C39" s="72">
        <f>(SIN(C42*PI()/180))*C41</f>
        <v>43.301270189221931</v>
      </c>
      <c r="D39" s="84" t="s">
        <v>0</v>
      </c>
      <c r="E39" s="88" t="s">
        <v>403</v>
      </c>
      <c r="F39" s="87" t="s">
        <v>404</v>
      </c>
      <c r="G39" s="72">
        <f>(2*G41)-((COS(G42*PI()/180)*G40))</f>
        <v>19.999999999999993</v>
      </c>
      <c r="H39" s="84" t="s">
        <v>0</v>
      </c>
    </row>
    <row r="40" spans="1:8" ht="34.5" thickTop="1" thickBot="1" x14ac:dyDescent="0.25">
      <c r="A40" s="88" t="s">
        <v>400</v>
      </c>
      <c r="B40" s="87" t="s">
        <v>401</v>
      </c>
      <c r="C40" s="72">
        <f>(COS(C42*PI()/180))*C41</f>
        <v>25.000000000000007</v>
      </c>
      <c r="D40" s="84" t="s">
        <v>0</v>
      </c>
      <c r="E40" s="3" t="s">
        <v>397</v>
      </c>
      <c r="F40" s="4" t="s">
        <v>399</v>
      </c>
      <c r="G40" s="51">
        <v>60</v>
      </c>
      <c r="H40" s="20" t="s">
        <v>0</v>
      </c>
    </row>
    <row r="41" spans="1:8" ht="24.75" thickTop="1" thickBot="1" x14ac:dyDescent="0.25">
      <c r="A41" s="3" t="s">
        <v>397</v>
      </c>
      <c r="B41" s="4" t="s">
        <v>399</v>
      </c>
      <c r="C41" s="51">
        <v>50</v>
      </c>
      <c r="D41" s="20" t="s">
        <v>0</v>
      </c>
      <c r="E41" s="3" t="s">
        <v>37</v>
      </c>
      <c r="F41" s="4" t="s">
        <v>38</v>
      </c>
      <c r="G41" s="51">
        <v>25</v>
      </c>
      <c r="H41" s="5" t="s">
        <v>0</v>
      </c>
    </row>
    <row r="42" spans="1:8" ht="24.75" thickTop="1" thickBot="1" x14ac:dyDescent="0.25">
      <c r="A42" s="3" t="s">
        <v>77</v>
      </c>
      <c r="B42" s="4" t="s">
        <v>78</v>
      </c>
      <c r="C42" s="51">
        <v>60</v>
      </c>
      <c r="D42" s="20" t="s">
        <v>30</v>
      </c>
      <c r="E42" s="3" t="s">
        <v>77</v>
      </c>
      <c r="F42" s="4" t="s">
        <v>78</v>
      </c>
      <c r="G42" s="51">
        <v>60</v>
      </c>
      <c r="H42" s="20" t="s">
        <v>30</v>
      </c>
    </row>
    <row r="43" spans="1:8" ht="24" thickTop="1" x14ac:dyDescent="0.2">
      <c r="A43" s="106"/>
      <c r="B43" s="107"/>
      <c r="C43" s="107"/>
      <c r="D43" s="108"/>
      <c r="E43" s="106"/>
      <c r="F43" s="107"/>
      <c r="G43" s="107"/>
      <c r="H43" s="108"/>
    </row>
    <row r="44" spans="1:8" x14ac:dyDescent="0.2">
      <c r="A44" s="109"/>
      <c r="B44" s="110"/>
      <c r="C44" s="110"/>
      <c r="D44" s="111"/>
      <c r="E44" s="109"/>
      <c r="F44" s="110"/>
      <c r="G44" s="110"/>
      <c r="H44" s="111"/>
    </row>
    <row r="45" spans="1:8" x14ac:dyDescent="0.2">
      <c r="A45" s="109"/>
      <c r="B45" s="110"/>
      <c r="C45" s="110"/>
      <c r="D45" s="111"/>
      <c r="E45" s="109"/>
      <c r="F45" s="110"/>
      <c r="G45" s="110"/>
      <c r="H45" s="111"/>
    </row>
    <row r="46" spans="1:8" x14ac:dyDescent="0.2">
      <c r="A46" s="109"/>
      <c r="B46" s="110"/>
      <c r="C46" s="110"/>
      <c r="D46" s="111"/>
      <c r="E46" s="109"/>
      <c r="F46" s="110"/>
      <c r="G46" s="110"/>
      <c r="H46" s="111"/>
    </row>
    <row r="47" spans="1:8" x14ac:dyDescent="0.2">
      <c r="A47" s="109"/>
      <c r="B47" s="110"/>
      <c r="C47" s="110"/>
      <c r="D47" s="111"/>
      <c r="E47" s="109"/>
      <c r="F47" s="110"/>
      <c r="G47" s="110"/>
      <c r="H47" s="111"/>
    </row>
    <row r="48" spans="1:8" x14ac:dyDescent="0.2">
      <c r="A48" s="109"/>
      <c r="B48" s="110"/>
      <c r="C48" s="110"/>
      <c r="D48" s="111"/>
      <c r="E48" s="109"/>
      <c r="F48" s="110"/>
      <c r="G48" s="110"/>
      <c r="H48" s="111"/>
    </row>
    <row r="49" spans="1:8" x14ac:dyDescent="0.2">
      <c r="A49" s="109"/>
      <c r="B49" s="110"/>
      <c r="C49" s="110"/>
      <c r="D49" s="111"/>
      <c r="E49" s="109"/>
      <c r="F49" s="110"/>
      <c r="G49" s="110"/>
      <c r="H49" s="111"/>
    </row>
    <row r="50" spans="1:8" x14ac:dyDescent="0.2">
      <c r="A50" s="109"/>
      <c r="B50" s="110"/>
      <c r="C50" s="110"/>
      <c r="D50" s="111"/>
      <c r="E50" s="109"/>
      <c r="F50" s="110"/>
      <c r="G50" s="110"/>
      <c r="H50" s="111"/>
    </row>
    <row r="51" spans="1:8" ht="24" thickBot="1" x14ac:dyDescent="0.25">
      <c r="A51" s="96"/>
      <c r="B51" s="96"/>
      <c r="C51" s="96"/>
      <c r="D51" s="96"/>
      <c r="E51" s="96"/>
      <c r="F51" s="96"/>
      <c r="G51" s="96"/>
      <c r="H51" s="96"/>
    </row>
    <row r="52" spans="1:8" ht="34.5" thickTop="1" thickBot="1" x14ac:dyDescent="0.25">
      <c r="A52" s="57" t="s">
        <v>54</v>
      </c>
      <c r="B52" s="76" t="s">
        <v>41</v>
      </c>
      <c r="C52" s="73">
        <f>(1/C53)*1000</f>
        <v>250</v>
      </c>
      <c r="D52" s="82" t="s">
        <v>3</v>
      </c>
      <c r="E52" s="100"/>
      <c r="F52" s="101"/>
      <c r="G52" s="101"/>
      <c r="H52" s="102"/>
    </row>
    <row r="53" spans="1:8" ht="24.75" customHeight="1" thickTop="1" thickBot="1" x14ac:dyDescent="0.25">
      <c r="A53" s="3" t="s">
        <v>17</v>
      </c>
      <c r="B53" s="4" t="s">
        <v>40</v>
      </c>
      <c r="C53" s="51">
        <v>4</v>
      </c>
      <c r="D53" s="5" t="s">
        <v>39</v>
      </c>
      <c r="E53" s="103"/>
      <c r="F53" s="104"/>
      <c r="G53" s="104"/>
      <c r="H53" s="105"/>
    </row>
    <row r="54" spans="1:8" ht="43.5" thickTop="1" thickBot="1" x14ac:dyDescent="0.25">
      <c r="A54" s="57" t="s">
        <v>384</v>
      </c>
      <c r="B54" s="76" t="s">
        <v>44</v>
      </c>
      <c r="C54" s="74">
        <f>(C52*C55)/2</f>
        <v>740</v>
      </c>
      <c r="D54" s="82" t="s">
        <v>0</v>
      </c>
      <c r="E54" s="103"/>
      <c r="F54" s="104"/>
      <c r="G54" s="104"/>
      <c r="H54" s="105"/>
    </row>
    <row r="55" spans="1:8" ht="24.75" customHeight="1" thickTop="1" thickBot="1" x14ac:dyDescent="0.25">
      <c r="A55" s="13" t="s">
        <v>4</v>
      </c>
      <c r="B55" s="12" t="s">
        <v>2</v>
      </c>
      <c r="C55" s="50">
        <v>5.92</v>
      </c>
      <c r="D55" s="6" t="s">
        <v>16</v>
      </c>
      <c r="E55" s="103"/>
      <c r="F55" s="104"/>
      <c r="G55" s="104"/>
      <c r="H55" s="105"/>
    </row>
    <row r="56" spans="1:8" ht="24" thickTop="1" x14ac:dyDescent="0.2">
      <c r="A56" s="97"/>
      <c r="B56" s="98"/>
      <c r="C56" s="98"/>
      <c r="D56" s="98"/>
      <c r="E56" s="98"/>
      <c r="F56" s="98"/>
      <c r="G56" s="98"/>
      <c r="H56" s="99"/>
    </row>
    <row r="57" spans="1:8" ht="24" thickBot="1" x14ac:dyDescent="0.25">
      <c r="A57" s="17" t="s">
        <v>105</v>
      </c>
      <c r="B57" s="92"/>
      <c r="C57" s="92"/>
      <c r="D57" s="92"/>
      <c r="E57" s="92"/>
      <c r="F57" s="93" t="s">
        <v>410</v>
      </c>
      <c r="G57" s="94"/>
      <c r="H57" s="95"/>
    </row>
    <row r="58" spans="1:8" ht="24" thickTop="1" x14ac:dyDescent="0.2">
      <c r="A58" s="60"/>
      <c r="B58" s="61"/>
      <c r="C58" s="61"/>
      <c r="D58" s="61"/>
      <c r="E58" s="61"/>
      <c r="F58" s="62"/>
      <c r="G58" s="62"/>
      <c r="H58" s="62"/>
    </row>
    <row r="59" spans="1:8" x14ac:dyDescent="0.2">
      <c r="A59" s="60"/>
      <c r="B59" s="61"/>
      <c r="C59" s="61"/>
      <c r="D59" s="61"/>
      <c r="E59" s="61"/>
      <c r="F59" s="62"/>
      <c r="G59" s="62"/>
      <c r="H59" s="62"/>
    </row>
    <row r="60" spans="1:8" x14ac:dyDescent="0.2">
      <c r="A60" s="60"/>
      <c r="B60" s="61"/>
      <c r="C60" s="61"/>
      <c r="D60" s="61"/>
      <c r="E60" s="61"/>
      <c r="F60" s="62"/>
      <c r="G60" s="62"/>
      <c r="H60" s="62"/>
    </row>
  </sheetData>
  <sheetProtection password="C743" sheet="1" objects="1" scenarios="1" selectLockedCells="1"/>
  <dataConsolidate/>
  <mergeCells count="41">
    <mergeCell ref="E31:H36"/>
    <mergeCell ref="A30:H30"/>
    <mergeCell ref="A20:H20"/>
    <mergeCell ref="G21:H21"/>
    <mergeCell ref="A17:B17"/>
    <mergeCell ref="C22:D22"/>
    <mergeCell ref="A26:H26"/>
    <mergeCell ref="F22:F23"/>
    <mergeCell ref="G22:H22"/>
    <mergeCell ref="G23:H23"/>
    <mergeCell ref="F24:F25"/>
    <mergeCell ref="G24:H24"/>
    <mergeCell ref="G25:H25"/>
    <mergeCell ref="G18:H18"/>
    <mergeCell ref="C17:D17"/>
    <mergeCell ref="G17:H17"/>
    <mergeCell ref="F1:H1"/>
    <mergeCell ref="F4:H4"/>
    <mergeCell ref="C19:D19"/>
    <mergeCell ref="C18:D18"/>
    <mergeCell ref="E2:H3"/>
    <mergeCell ref="A14:H14"/>
    <mergeCell ref="G10:G11"/>
    <mergeCell ref="F10:F11"/>
    <mergeCell ref="E10:E11"/>
    <mergeCell ref="A9:H9"/>
    <mergeCell ref="A1:B4"/>
    <mergeCell ref="C1:D4"/>
    <mergeCell ref="H10:H11"/>
    <mergeCell ref="A16:B16"/>
    <mergeCell ref="E19:H19"/>
    <mergeCell ref="B57:E57"/>
    <mergeCell ref="F57:H57"/>
    <mergeCell ref="A37:H37"/>
    <mergeCell ref="A56:H56"/>
    <mergeCell ref="E52:H55"/>
    <mergeCell ref="A43:D50"/>
    <mergeCell ref="E43:H50"/>
    <mergeCell ref="A51:H51"/>
    <mergeCell ref="A38:D38"/>
    <mergeCell ref="E38:H38"/>
  </mergeCells>
  <dataValidations count="19">
    <dataValidation type="decimal" allowBlank="1" showInputMessage="1" showErrorMessage="1" errorTitle="Welding &amp; NDT Institute" sqref="C6 G6">
      <formula1>0.1</formula1>
      <formula2>90</formula2>
    </dataValidation>
    <dataValidation type="decimal" allowBlank="1" showInputMessage="1" showErrorMessage="1" errorTitle="Welding &amp; NDT Institute" sqref="G12 C11:C12">
      <formula1>0.1</formula1>
      <formula2>50</formula2>
    </dataValidation>
    <dataValidation type="decimal" allowBlank="1" showInputMessage="1" showErrorMessage="1" errorTitle="Welding &amp; NDT Institute" sqref="G7:G8 C7 C23 C29:C30 G29:G30 C13 C55 C8">
      <formula1>0.1</formula1>
      <formula2>25</formula2>
    </dataValidation>
    <dataValidation type="decimal" allowBlank="1" showInputMessage="1" showErrorMessage="1" errorTitle="Welding &amp; NDT Institute" sqref="C16 C18:D19">
      <formula1>0.01</formula1>
      <formula2>500</formula2>
    </dataValidation>
    <dataValidation type="decimal" allowBlank="1" showInputMessage="1" showErrorMessage="1" errorTitle="Welding &amp; NDT Institute" sqref="G13">
      <formula1>0.1</formula1>
      <formula2>25</formula2>
    </dataValidation>
    <dataValidation type="decimal" allowBlank="1" showInputMessage="1" showErrorMessage="1" errorTitle="Welding &amp; NDT Institute" sqref="C22:D22">
      <formula1>0.01</formula1>
      <formula2>1.5</formula2>
    </dataValidation>
    <dataValidation type="decimal" allowBlank="1" showInputMessage="1" showErrorMessage="1" errorTitle="Welding &amp; NDT Institute" sqref="C25">
      <formula1>5</formula1>
      <formula2>50</formula2>
    </dataValidation>
    <dataValidation type="decimal" allowBlank="1" showInputMessage="1" showErrorMessage="1" errorTitle="Welding &amp; NDT Institute" sqref="C53">
      <formula1>0.1</formula1>
      <formula2>10</formula2>
    </dataValidation>
    <dataValidation type="decimal" allowBlank="1" showInputMessage="1" showErrorMessage="1" errorTitle="Welding &amp; NDT Institute" sqref="C31:C32">
      <formula1>0.01</formula1>
      <formula2>100000</formula2>
    </dataValidation>
    <dataValidation allowBlank="1" showInputMessage="1" showErrorMessage="1" errorTitle="Welding &amp; NDT Institute" sqref="D16"/>
    <dataValidation type="decimal" allowBlank="1" showInputMessage="1" showErrorMessage="1" errorTitle="Welding &amp; NDT Institute" sqref="C42">
      <formula1>1</formula1>
      <formula2>89</formula2>
    </dataValidation>
    <dataValidation type="decimal" allowBlank="1" showInputMessage="1" showErrorMessage="1" errorTitle="Welding &amp; NDT Institute" sqref="C24">
      <formula1>1</formula1>
      <formula2>50</formula2>
    </dataValidation>
    <dataValidation type="decimal" allowBlank="1" showInputMessage="1" showErrorMessage="1" errorTitle="Welding &amp; NDT Institute" sqref="G28 C35 G41">
      <formula1>0.1</formula1>
      <formula2>500</formula2>
    </dataValidation>
    <dataValidation type="decimal" allowBlank="1" showInputMessage="1" showErrorMessage="1" errorTitle="Welding &amp; NDT Institute" sqref="C28">
      <formula1>0.1</formula1>
      <formula2>100</formula2>
    </dataValidation>
    <dataValidation type="decimal" allowBlank="1" showInputMessage="1" showErrorMessage="1" errorTitle="Welding &amp; NDT Institute" sqref="G17:H18">
      <formula1>0.01</formula1>
      <formula2>150</formula2>
    </dataValidation>
    <dataValidation type="decimal" allowBlank="1" showInputMessage="1" showErrorMessage="1" errorTitle="Welding &amp; NDT Institute" sqref="C41 G40">
      <formula1>0.1</formula1>
      <formula2>1000</formula2>
    </dataValidation>
    <dataValidation type="decimal" allowBlank="1" showInputMessage="1" showErrorMessage="1" sqref="F42">
      <formula1>1</formula1>
      <formula2>89</formula2>
    </dataValidation>
    <dataValidation type="decimal" allowBlank="1" showInputMessage="1" showErrorMessage="1" errorTitle="Welding &amp; NDT Institute" sqref="C36">
      <formula1>1</formula1>
      <formula2>89</formula2>
    </dataValidation>
    <dataValidation type="decimal" allowBlank="1" showInputMessage="1" showErrorMessage="1" errorTitle="Welding &amp; NDT Institute" sqref="G42">
      <formula1>1</formula1>
      <formula2>89</formula2>
    </dataValidation>
  </dataValidations>
  <printOptions horizontalCentered="1"/>
  <pageMargins left="0" right="0" top="0" bottom="0" header="0" footer="0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2"/>
  <dimension ref="A1:L16"/>
  <sheetViews>
    <sheetView view="pageBreakPreview" zoomScale="75" zoomScaleNormal="55" zoomScaleSheetLayoutView="75" workbookViewId="0">
      <selection activeCell="C6" sqref="C6"/>
    </sheetView>
  </sheetViews>
  <sheetFormatPr defaultRowHeight="14.25" x14ac:dyDescent="0.2"/>
  <cols>
    <col min="1" max="1" width="30.69921875" style="65" customWidth="1"/>
    <col min="2" max="2" width="7.3984375" style="65" customWidth="1"/>
    <col min="3" max="3" width="13.69921875" style="65" bestFit="1" customWidth="1"/>
    <col min="4" max="4" width="6.59765625" style="65" customWidth="1"/>
    <col min="5" max="5" width="20.59765625" style="65" customWidth="1"/>
    <col min="6" max="6" width="8.3984375" style="65" bestFit="1" customWidth="1"/>
    <col min="7" max="7" width="13.69921875" style="65" bestFit="1" customWidth="1"/>
    <col min="8" max="8" width="5.3984375" style="65" customWidth="1"/>
    <col min="9" max="9" width="18.19921875" style="65" bestFit="1" customWidth="1"/>
    <col min="10" max="10" width="5.796875" style="65" customWidth="1"/>
    <col min="11" max="11" width="13.69921875" style="65" bestFit="1" customWidth="1"/>
    <col min="12" max="12" width="5.3984375" style="65" customWidth="1"/>
    <col min="13" max="16384" width="8.796875" style="65"/>
  </cols>
  <sheetData>
    <row r="1" spans="1:12" ht="22.5" customHeight="1" thickTop="1" thickBot="1" x14ac:dyDescent="0.25">
      <c r="A1" s="141"/>
      <c r="B1" s="141"/>
      <c r="C1" s="141"/>
      <c r="D1" s="141"/>
      <c r="E1" s="141"/>
      <c r="F1" s="151">
        <f ca="1">TODAY()</f>
        <v>42766</v>
      </c>
      <c r="G1" s="151"/>
      <c r="H1" s="151"/>
      <c r="I1" s="115"/>
      <c r="J1" s="115"/>
      <c r="K1" s="115"/>
      <c r="L1" s="115"/>
    </row>
    <row r="2" spans="1:12" ht="15.75" customHeight="1" thickTop="1" thickBot="1" x14ac:dyDescent="0.25">
      <c r="A2" s="141"/>
      <c r="B2" s="141"/>
      <c r="C2" s="141"/>
      <c r="D2" s="141"/>
      <c r="E2" s="141"/>
      <c r="F2" s="118" t="s">
        <v>88</v>
      </c>
      <c r="G2" s="152"/>
      <c r="H2" s="152"/>
      <c r="I2" s="152"/>
      <c r="J2" s="152"/>
      <c r="K2" s="152"/>
      <c r="L2" s="152"/>
    </row>
    <row r="3" spans="1:12" ht="15.75" customHeight="1" thickTop="1" thickBot="1" x14ac:dyDescent="0.25">
      <c r="A3" s="141"/>
      <c r="B3" s="141"/>
      <c r="C3" s="141"/>
      <c r="D3" s="141"/>
      <c r="E3" s="141"/>
      <c r="F3" s="152"/>
      <c r="G3" s="152"/>
      <c r="H3" s="152"/>
      <c r="I3" s="152"/>
      <c r="J3" s="152"/>
      <c r="K3" s="152"/>
      <c r="L3" s="152"/>
    </row>
    <row r="4" spans="1:12" ht="22.5" customHeight="1" thickTop="1" thickBot="1" x14ac:dyDescent="0.25">
      <c r="A4" s="141"/>
      <c r="B4" s="141"/>
      <c r="C4" s="141"/>
      <c r="D4" s="141"/>
      <c r="E4" s="141"/>
      <c r="F4" s="153"/>
      <c r="G4" s="153"/>
      <c r="H4" s="153"/>
      <c r="I4" s="115" t="s">
        <v>68</v>
      </c>
      <c r="J4" s="115"/>
      <c r="K4" s="115"/>
      <c r="L4" s="115"/>
    </row>
    <row r="5" spans="1:12" ht="34.5" thickTop="1" thickBot="1" x14ac:dyDescent="0.25">
      <c r="A5" s="57" t="s">
        <v>101</v>
      </c>
      <c r="B5" s="76" t="s">
        <v>5</v>
      </c>
      <c r="C5" s="67">
        <f>SQRT((C6^2)*(C7^2)/4+(C10*C6*C7))</f>
        <v>6.7222424829814056</v>
      </c>
      <c r="D5" s="76" t="s">
        <v>0</v>
      </c>
      <c r="E5" s="57" t="s">
        <v>103</v>
      </c>
      <c r="F5" s="76" t="s">
        <v>7</v>
      </c>
      <c r="G5" s="67">
        <f>SQRT((C6^2*(G6+C7)^2)/4-(C10^2))-G7</f>
        <v>0.99088116713605245</v>
      </c>
      <c r="H5" s="76" t="s">
        <v>0</v>
      </c>
      <c r="I5" s="57" t="s">
        <v>102</v>
      </c>
      <c r="J5" s="76" t="s">
        <v>11</v>
      </c>
      <c r="K5" s="67">
        <f>(SQRT(((C6^2*(K6+C7)^2)/4)-C10^2))-K7</f>
        <v>0.99088116713605245</v>
      </c>
      <c r="L5" s="76" t="s">
        <v>0</v>
      </c>
    </row>
    <row r="6" spans="1:12" ht="24.75" thickTop="1" thickBot="1" x14ac:dyDescent="0.25">
      <c r="A6" s="3" t="s">
        <v>4</v>
      </c>
      <c r="B6" s="4" t="s">
        <v>2</v>
      </c>
      <c r="C6" s="50">
        <v>5.92</v>
      </c>
      <c r="D6" s="5" t="s">
        <v>16</v>
      </c>
      <c r="E6" s="3" t="s">
        <v>107</v>
      </c>
      <c r="F6" s="30" t="s">
        <v>8</v>
      </c>
      <c r="G6" s="9">
        <f>(G8/C6)*2</f>
        <v>18.885709269423899</v>
      </c>
      <c r="H6" s="10" t="s">
        <v>3</v>
      </c>
      <c r="I6" s="3" t="s">
        <v>98</v>
      </c>
      <c r="J6" s="4" t="s">
        <v>12</v>
      </c>
      <c r="K6" s="9">
        <f>(K8/C6)*2</f>
        <v>18.885709269423899</v>
      </c>
      <c r="L6" s="10" t="s">
        <v>3</v>
      </c>
    </row>
    <row r="7" spans="1:12" ht="39" thickTop="1" thickBot="1" x14ac:dyDescent="0.25">
      <c r="A7" s="3" t="s">
        <v>45</v>
      </c>
      <c r="B7" s="2" t="s">
        <v>6</v>
      </c>
      <c r="C7" s="7">
        <f>C9*(1/C8)</f>
        <v>0.30000000000000004</v>
      </c>
      <c r="D7" s="2" t="s">
        <v>3</v>
      </c>
      <c r="E7" s="3" t="s">
        <v>9</v>
      </c>
      <c r="F7" s="4" t="s">
        <v>70</v>
      </c>
      <c r="G7" s="51">
        <v>50</v>
      </c>
      <c r="H7" s="5" t="s">
        <v>0</v>
      </c>
      <c r="I7" s="3" t="s">
        <v>13</v>
      </c>
      <c r="J7" s="4" t="s">
        <v>1</v>
      </c>
      <c r="K7" s="51">
        <v>50</v>
      </c>
      <c r="L7" s="5" t="s">
        <v>0</v>
      </c>
    </row>
    <row r="8" spans="1:12" ht="39" thickTop="1" thickBot="1" x14ac:dyDescent="0.25">
      <c r="A8" s="3" t="s">
        <v>46</v>
      </c>
      <c r="B8" s="4" t="s">
        <v>19</v>
      </c>
      <c r="C8" s="51">
        <v>5</v>
      </c>
      <c r="D8" s="6" t="s">
        <v>14</v>
      </c>
      <c r="E8" s="3" t="s">
        <v>15</v>
      </c>
      <c r="F8" s="30" t="s">
        <v>73</v>
      </c>
      <c r="G8" s="11">
        <f>SQRT(G7^2+C10^2)</f>
        <v>55.901699437494742</v>
      </c>
      <c r="H8" s="1" t="s">
        <v>0</v>
      </c>
      <c r="I8" s="3" t="s">
        <v>71</v>
      </c>
      <c r="J8" s="30" t="s">
        <v>74</v>
      </c>
      <c r="K8" s="11">
        <f>SQRT(K7^2+C10^2)</f>
        <v>55.901699437494742</v>
      </c>
      <c r="L8" s="1" t="s">
        <v>0</v>
      </c>
    </row>
    <row r="9" spans="1:12" ht="24.75" thickTop="1" thickBot="1" x14ac:dyDescent="0.25">
      <c r="A9" s="13" t="s">
        <v>52</v>
      </c>
      <c r="B9" s="12" t="s">
        <v>38</v>
      </c>
      <c r="C9" s="146">
        <v>1.5</v>
      </c>
      <c r="D9" s="147"/>
      <c r="E9" s="144"/>
      <c r="F9" s="144"/>
      <c r="G9" s="144"/>
      <c r="H9" s="144"/>
      <c r="I9" s="144"/>
      <c r="J9" s="144"/>
      <c r="K9" s="144"/>
      <c r="L9" s="144"/>
    </row>
    <row r="10" spans="1:12" ht="39" thickTop="1" thickBot="1" x14ac:dyDescent="0.25">
      <c r="A10" s="3" t="s">
        <v>69</v>
      </c>
      <c r="B10" s="4" t="s">
        <v>10</v>
      </c>
      <c r="C10" s="51">
        <v>25</v>
      </c>
      <c r="D10" s="8" t="s">
        <v>0</v>
      </c>
      <c r="E10" s="144"/>
      <c r="F10" s="144"/>
      <c r="G10" s="144"/>
      <c r="H10" s="144"/>
      <c r="I10" s="144"/>
      <c r="J10" s="144"/>
      <c r="K10" s="144"/>
      <c r="L10" s="144"/>
    </row>
    <row r="11" spans="1:12" ht="21.75" thickTop="1" x14ac:dyDescent="0.2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</row>
    <row r="12" spans="1:12" ht="21" x14ac:dyDescent="0.2">
      <c r="A12" s="18" t="s">
        <v>105</v>
      </c>
      <c r="B12" s="148"/>
      <c r="C12" s="148"/>
      <c r="D12" s="148"/>
      <c r="E12" s="149"/>
      <c r="F12" s="149"/>
      <c r="G12" s="149"/>
      <c r="H12" s="149"/>
      <c r="I12" s="150" t="s">
        <v>410</v>
      </c>
      <c r="J12" s="150"/>
      <c r="K12" s="150"/>
      <c r="L12" s="150"/>
    </row>
    <row r="13" spans="1:12" ht="17.25" x14ac:dyDescent="0.2">
      <c r="A13" s="142" t="s">
        <v>87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</row>
    <row r="14" spans="1:12" ht="17.25" x14ac:dyDescent="0.2">
      <c r="A14" s="143" t="s">
        <v>72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</row>
    <row r="15" spans="1:12" ht="17.25" x14ac:dyDescent="0.2">
      <c r="A15" s="143" t="s">
        <v>75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</row>
    <row r="16" spans="1:12" x14ac:dyDescent="0.2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</row>
  </sheetData>
  <sheetProtection password="C743" sheet="1" objects="1" scenarios="1" selectLockedCells="1"/>
  <mergeCells count="15">
    <mergeCell ref="C1:E4"/>
    <mergeCell ref="A1:B4"/>
    <mergeCell ref="A13:L13"/>
    <mergeCell ref="A14:L14"/>
    <mergeCell ref="A15:L15"/>
    <mergeCell ref="E9:L10"/>
    <mergeCell ref="A11:L11"/>
    <mergeCell ref="C9:D9"/>
    <mergeCell ref="B12:H12"/>
    <mergeCell ref="I12:L12"/>
    <mergeCell ref="F1:H1"/>
    <mergeCell ref="I1:L1"/>
    <mergeCell ref="F2:L3"/>
    <mergeCell ref="F4:H4"/>
    <mergeCell ref="I4:L4"/>
  </mergeCells>
  <dataValidations count="5">
    <dataValidation type="decimal" allowBlank="1" showInputMessage="1" showErrorMessage="1" errorTitle="Welding &amp; NDT Institute" sqref="K7 G7">
      <formula1>0.1</formula1>
      <formula2>500</formula2>
    </dataValidation>
    <dataValidation type="decimal" allowBlank="1" showInputMessage="1" showErrorMessage="1" errorTitle="Welding &amp; NDT Institute" sqref="C10">
      <formula1>1</formula1>
      <formula2>2000</formula2>
    </dataValidation>
    <dataValidation type="decimal" allowBlank="1" showInputMessage="1" showErrorMessage="1" errorTitle="Welding &amp; NDT Institute" sqref="C6">
      <formula1>0.1</formula1>
      <formula2>25</formula2>
    </dataValidation>
    <dataValidation type="decimal" allowBlank="1" showInputMessage="1" showErrorMessage="1" errorTitle="Welding &amp; NDT Institute" sqref="C8">
      <formula1>0.1</formula1>
      <formula2>50</formula2>
    </dataValidation>
    <dataValidation type="decimal" allowBlank="1" showInputMessage="1" showErrorMessage="1" errorTitle="Welding &amp; NDT Institute" sqref="C9:D9">
      <formula1>0.1</formula1>
      <formula2>15</formula2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4"/>
  <dimension ref="A1:H15"/>
  <sheetViews>
    <sheetView showGridLines="0" view="pageBreakPreview" zoomScale="75" zoomScaleNormal="85" zoomScaleSheetLayoutView="75" workbookViewId="0">
      <pane ySplit="4" topLeftCell="A5" activePane="bottomLeft" state="frozen"/>
      <selection pane="bottomLeft" activeCell="C7" sqref="C7"/>
    </sheetView>
  </sheetViews>
  <sheetFormatPr defaultRowHeight="14.25" x14ac:dyDescent="0.2"/>
  <cols>
    <col min="1" max="1" width="25.69921875" style="63" customWidth="1"/>
    <col min="2" max="2" width="8.3984375" style="63" bestFit="1" customWidth="1"/>
    <col min="3" max="3" width="13.69921875" style="63" bestFit="1" customWidth="1"/>
    <col min="4" max="4" width="5.3984375" style="63" bestFit="1" customWidth="1"/>
    <col min="5" max="5" width="25.69921875" style="63" customWidth="1"/>
    <col min="6" max="6" width="8" style="63" bestFit="1" customWidth="1"/>
    <col min="7" max="7" width="14.8984375" style="63" customWidth="1"/>
    <col min="8" max="8" width="6.59765625" style="63" customWidth="1"/>
    <col min="9" max="16384" width="8.796875" style="63"/>
  </cols>
  <sheetData>
    <row r="1" spans="1:8" ht="22.5" customHeight="1" thickTop="1" thickBot="1" x14ac:dyDescent="0.25">
      <c r="A1" s="164"/>
      <c r="B1" s="161"/>
      <c r="C1" s="161"/>
      <c r="D1" s="161"/>
      <c r="E1" s="89">
        <f ca="1">TODAY()</f>
        <v>42766</v>
      </c>
      <c r="F1" s="154"/>
      <c r="G1" s="155"/>
      <c r="H1" s="156"/>
    </row>
    <row r="2" spans="1:8" ht="15.75" customHeight="1" thickTop="1" x14ac:dyDescent="0.2">
      <c r="A2" s="165"/>
      <c r="B2" s="162"/>
      <c r="C2" s="162"/>
      <c r="D2" s="162"/>
      <c r="E2" s="157" t="s">
        <v>405</v>
      </c>
      <c r="F2" s="157"/>
      <c r="G2" s="157"/>
      <c r="H2" s="157"/>
    </row>
    <row r="3" spans="1:8" ht="15.75" customHeight="1" x14ac:dyDescent="0.2">
      <c r="A3" s="165"/>
      <c r="B3" s="162"/>
      <c r="C3" s="162"/>
      <c r="D3" s="162"/>
      <c r="E3" s="158"/>
      <c r="F3" s="158"/>
      <c r="G3" s="158"/>
      <c r="H3" s="158"/>
    </row>
    <row r="4" spans="1:8" ht="18.75" customHeight="1" thickBot="1" x14ac:dyDescent="0.25">
      <c r="A4" s="166"/>
      <c r="B4" s="163"/>
      <c r="C4" s="163"/>
      <c r="D4" s="163"/>
      <c r="E4" s="159" t="s">
        <v>68</v>
      </c>
      <c r="F4" s="159"/>
      <c r="G4" s="159"/>
      <c r="H4" s="160"/>
    </row>
    <row r="5" spans="1:8" ht="34.5" thickTop="1" thickBot="1" x14ac:dyDescent="0.25">
      <c r="A5" s="126" t="s">
        <v>104</v>
      </c>
      <c r="B5" s="124" t="s">
        <v>90</v>
      </c>
      <c r="C5" s="167">
        <f>4/3*C7*TAN(C8*PI()/180)</f>
        <v>57.735026918962554</v>
      </c>
      <c r="D5" s="124" t="s">
        <v>0</v>
      </c>
      <c r="E5" s="54" t="s">
        <v>96</v>
      </c>
      <c r="F5" s="76" t="s">
        <v>91</v>
      </c>
      <c r="G5" s="75">
        <f>(2*G9/G8)+G10</f>
        <v>8.4459459459459456</v>
      </c>
      <c r="H5" s="76" t="s">
        <v>3</v>
      </c>
    </row>
    <row r="6" spans="1:8" ht="34.5" thickTop="1" thickBot="1" x14ac:dyDescent="0.25">
      <c r="A6" s="127"/>
      <c r="B6" s="125"/>
      <c r="C6" s="168"/>
      <c r="D6" s="125"/>
      <c r="E6" s="54" t="s">
        <v>97</v>
      </c>
      <c r="F6" s="76" t="s">
        <v>106</v>
      </c>
      <c r="G6" s="75">
        <f>(2*(SQRT((G9^2)+(G11^2))/G8)+G10)</f>
        <v>18.885709269423899</v>
      </c>
      <c r="H6" s="76" t="s">
        <v>3</v>
      </c>
    </row>
    <row r="7" spans="1:8" ht="34.5" thickTop="1" thickBot="1" x14ac:dyDescent="0.25">
      <c r="A7" s="14" t="s">
        <v>89</v>
      </c>
      <c r="B7" s="15" t="s">
        <v>38</v>
      </c>
      <c r="C7" s="51">
        <v>25</v>
      </c>
      <c r="D7" s="8" t="s">
        <v>0</v>
      </c>
      <c r="E7" s="55" t="s">
        <v>98</v>
      </c>
      <c r="F7" s="77" t="s">
        <v>12</v>
      </c>
      <c r="G7" s="67">
        <f>(2*(SQRT((G9^2+G12^2))/G8)+G10)</f>
        <v>11.944371303826816</v>
      </c>
      <c r="H7" s="77" t="s">
        <v>3</v>
      </c>
    </row>
    <row r="8" spans="1:8" ht="24.75" customHeight="1" thickTop="1" thickBot="1" x14ac:dyDescent="0.25">
      <c r="A8" s="13" t="s">
        <v>77</v>
      </c>
      <c r="B8" s="12" t="s">
        <v>78</v>
      </c>
      <c r="C8" s="53">
        <v>60</v>
      </c>
      <c r="D8" s="16" t="s">
        <v>30</v>
      </c>
      <c r="E8" s="14" t="s">
        <v>4</v>
      </c>
      <c r="F8" s="15" t="s">
        <v>2</v>
      </c>
      <c r="G8" s="50">
        <v>5.92</v>
      </c>
      <c r="H8" s="8" t="s">
        <v>16</v>
      </c>
    </row>
    <row r="9" spans="1:8" ht="39" thickTop="1" thickBot="1" x14ac:dyDescent="0.25">
      <c r="A9" s="176" t="s">
        <v>99</v>
      </c>
      <c r="B9" s="173" t="s">
        <v>94</v>
      </c>
      <c r="C9" s="174">
        <f>G6-G5</f>
        <v>10.439763323477953</v>
      </c>
      <c r="D9" s="173" t="s">
        <v>3</v>
      </c>
      <c r="E9" s="3" t="s">
        <v>69</v>
      </c>
      <c r="F9" s="15" t="s">
        <v>10</v>
      </c>
      <c r="G9" s="51">
        <v>25</v>
      </c>
      <c r="H9" s="8" t="s">
        <v>0</v>
      </c>
    </row>
    <row r="10" spans="1:8" ht="24.75" thickTop="1" thickBot="1" x14ac:dyDescent="0.25">
      <c r="A10" s="176"/>
      <c r="B10" s="173"/>
      <c r="C10" s="175"/>
      <c r="D10" s="173"/>
      <c r="E10" s="14" t="s">
        <v>92</v>
      </c>
      <c r="F10" s="15" t="s">
        <v>93</v>
      </c>
      <c r="G10" s="50">
        <v>0</v>
      </c>
      <c r="H10" s="5" t="s">
        <v>3</v>
      </c>
    </row>
    <row r="11" spans="1:8" ht="24.75" thickTop="1" thickBot="1" x14ac:dyDescent="0.25">
      <c r="A11" s="176" t="s">
        <v>100</v>
      </c>
      <c r="B11" s="173" t="s">
        <v>95</v>
      </c>
      <c r="C11" s="175">
        <f>G7-G5</f>
        <v>3.4984253578808708</v>
      </c>
      <c r="D11" s="173" t="s">
        <v>3</v>
      </c>
      <c r="E11" s="3" t="s">
        <v>9</v>
      </c>
      <c r="F11" s="4" t="s">
        <v>70</v>
      </c>
      <c r="G11" s="51">
        <v>50</v>
      </c>
      <c r="H11" s="5" t="s">
        <v>0</v>
      </c>
    </row>
    <row r="12" spans="1:8" ht="24.75" thickTop="1" thickBot="1" x14ac:dyDescent="0.25">
      <c r="A12" s="176"/>
      <c r="B12" s="173"/>
      <c r="C12" s="175"/>
      <c r="D12" s="173"/>
      <c r="E12" s="3" t="s">
        <v>13</v>
      </c>
      <c r="F12" s="4" t="s">
        <v>1</v>
      </c>
      <c r="G12" s="51">
        <v>25</v>
      </c>
      <c r="H12" s="5" t="s">
        <v>0</v>
      </c>
    </row>
    <row r="13" spans="1:8" ht="22.5" thickTop="1" thickBot="1" x14ac:dyDescent="0.25">
      <c r="A13" s="171"/>
      <c r="B13" s="172"/>
      <c r="C13" s="172"/>
      <c r="D13" s="172"/>
      <c r="E13" s="172"/>
      <c r="F13" s="172"/>
      <c r="G13" s="172"/>
      <c r="H13" s="172"/>
    </row>
    <row r="14" spans="1:8" ht="22.5" thickTop="1" thickBot="1" x14ac:dyDescent="0.25">
      <c r="A14" s="17" t="s">
        <v>105</v>
      </c>
      <c r="B14" s="169" t="s">
        <v>410</v>
      </c>
      <c r="C14" s="170"/>
      <c r="D14" s="170"/>
      <c r="E14" s="170"/>
      <c r="F14" s="170"/>
      <c r="G14" s="170"/>
      <c r="H14" s="170"/>
    </row>
    <row r="15" spans="1:8" ht="15" thickTop="1" x14ac:dyDescent="0.2">
      <c r="A15" s="64"/>
      <c r="B15" s="64"/>
      <c r="C15" s="64"/>
      <c r="D15" s="64"/>
      <c r="E15" s="64"/>
      <c r="F15" s="64"/>
      <c r="G15" s="64"/>
      <c r="H15" s="64"/>
    </row>
  </sheetData>
  <sheetProtection password="C743" sheet="1" objects="1" scenarios="1" selectLockedCells="1"/>
  <dataConsolidate/>
  <mergeCells count="19">
    <mergeCell ref="D5:D6"/>
    <mergeCell ref="C5:C6"/>
    <mergeCell ref="B5:B6"/>
    <mergeCell ref="A5:A6"/>
    <mergeCell ref="B14:H14"/>
    <mergeCell ref="A13:H13"/>
    <mergeCell ref="D9:D10"/>
    <mergeCell ref="C9:C10"/>
    <mergeCell ref="B9:B10"/>
    <mergeCell ref="A9:A10"/>
    <mergeCell ref="D11:D12"/>
    <mergeCell ref="C11:C12"/>
    <mergeCell ref="B11:B12"/>
    <mergeCell ref="A11:A12"/>
    <mergeCell ref="F1:H1"/>
    <mergeCell ref="E2:H3"/>
    <mergeCell ref="E4:H4"/>
    <mergeCell ref="C1:D4"/>
    <mergeCell ref="A1:B4"/>
  </mergeCells>
  <dataValidations count="7">
    <dataValidation type="decimal" allowBlank="1" showInputMessage="1" showErrorMessage="1" errorTitle="Welding &amp; NDT Institute" sqref="G8">
      <formula1>0.1</formula1>
      <formula2>25</formula2>
    </dataValidation>
    <dataValidation type="decimal" allowBlank="1" showInputMessage="1" showErrorMessage="1" errorTitle="Welding &amp; NDT Institute" sqref="G9">
      <formula1>1</formula1>
      <formula2>500</formula2>
    </dataValidation>
    <dataValidation type="decimal" allowBlank="1" showInputMessage="1" showErrorMessage="1" errorTitle="Welding &amp; NDT Institute" sqref="C7 G11:G12">
      <formula1>0.1</formula1>
      <formula2>500</formula2>
    </dataValidation>
    <dataValidation type="decimal" allowBlank="1" showInputMessage="1" showErrorMessage="1" errorTitle="Welding &amp; NDT Institute" sqref="C8">
      <formula1>0.1</formula1>
      <formula2>89</formula2>
    </dataValidation>
    <dataValidation type="decimal" allowBlank="1" showInputMessage="1" showErrorMessage="1" errorTitle="Welding &amp; NDT Institute" sqref="G10">
      <formula1>0</formula1>
      <formula2>25</formula2>
    </dataValidation>
    <dataValidation type="decimal" allowBlank="1" showInputMessage="1" showErrorMessage="1" sqref="C11">
      <formula1>0</formula1>
      <formula2>1000</formula2>
    </dataValidation>
    <dataValidation type="decimal" operator="greaterThanOrEqual" allowBlank="1" showInputMessage="1" showErrorMessage="1" sqref="C9">
      <formula1>0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5"/>
  <dimension ref="A1:B40"/>
  <sheetViews>
    <sheetView view="pageBreakPreview" zoomScale="85" zoomScaleNormal="85" zoomScaleSheetLayoutView="85" workbookViewId="0">
      <pane ySplit="2" topLeftCell="A3" activePane="bottomLeft" state="frozen"/>
      <selection pane="bottomLeft" activeCell="A3" sqref="A3"/>
    </sheetView>
  </sheetViews>
  <sheetFormatPr defaultColWidth="28.3984375" defaultRowHeight="14.25" x14ac:dyDescent="0.2"/>
  <cols>
    <col min="1" max="1" width="30.19921875" bestFit="1" customWidth="1"/>
    <col min="2" max="2" width="9.796875" customWidth="1"/>
  </cols>
  <sheetData>
    <row r="1" spans="1:2" ht="30.75" thickTop="1" thickBot="1" x14ac:dyDescent="0.25">
      <c r="A1" s="177" t="s">
        <v>108</v>
      </c>
      <c r="B1" s="47" t="s">
        <v>385</v>
      </c>
    </row>
    <row r="2" spans="1:2" ht="26.25" thickTop="1" thickBot="1" x14ac:dyDescent="0.25">
      <c r="A2" s="178"/>
      <c r="B2" s="58" t="s">
        <v>386</v>
      </c>
    </row>
    <row r="3" spans="1:2" ht="26.25" thickTop="1" thickBot="1" x14ac:dyDescent="0.25">
      <c r="A3" s="33" t="s">
        <v>109</v>
      </c>
      <c r="B3" s="26">
        <v>2.73</v>
      </c>
    </row>
    <row r="4" spans="1:2" ht="26.25" thickTop="1" thickBot="1" x14ac:dyDescent="0.25">
      <c r="A4" s="33" t="s">
        <v>110</v>
      </c>
      <c r="B4" s="27">
        <v>6.32</v>
      </c>
    </row>
    <row r="5" spans="1:2" ht="26.25" thickTop="1" thickBot="1" x14ac:dyDescent="0.25">
      <c r="A5" s="33" t="s">
        <v>111</v>
      </c>
      <c r="B5" s="27">
        <v>12.9</v>
      </c>
    </row>
    <row r="6" spans="1:2" ht="26.25" thickTop="1" thickBot="1" x14ac:dyDescent="0.25">
      <c r="A6" s="33" t="s">
        <v>112</v>
      </c>
      <c r="B6" s="27">
        <v>4.43</v>
      </c>
    </row>
    <row r="7" spans="1:2" ht="26.25" thickTop="1" thickBot="1" x14ac:dyDescent="0.25">
      <c r="A7" s="33" t="s">
        <v>146</v>
      </c>
      <c r="B7" s="27">
        <v>3.07</v>
      </c>
    </row>
    <row r="8" spans="1:2" ht="26.25" thickTop="1" thickBot="1" x14ac:dyDescent="0.25">
      <c r="A8" s="33" t="s">
        <v>113</v>
      </c>
      <c r="B8" s="27">
        <v>4.66</v>
      </c>
    </row>
    <row r="9" spans="1:2" ht="26.25" thickTop="1" thickBot="1" x14ac:dyDescent="0.25">
      <c r="A9" s="33" t="s">
        <v>114</v>
      </c>
      <c r="B9" s="27">
        <v>18</v>
      </c>
    </row>
    <row r="10" spans="1:2" ht="26.25" thickTop="1" thickBot="1" x14ac:dyDescent="0.25">
      <c r="A10" s="33" t="s">
        <v>115</v>
      </c>
      <c r="B10" s="27">
        <v>2.74</v>
      </c>
    </row>
    <row r="11" spans="1:2" ht="26.25" thickTop="1" thickBot="1" x14ac:dyDescent="0.25">
      <c r="A11" s="33" t="s">
        <v>116</v>
      </c>
      <c r="B11" s="27">
        <v>1.92</v>
      </c>
    </row>
    <row r="12" spans="1:2" ht="26.25" thickTop="1" thickBot="1" x14ac:dyDescent="0.25">
      <c r="A12" s="33" t="s">
        <v>118</v>
      </c>
      <c r="B12" s="27">
        <v>5.82</v>
      </c>
    </row>
    <row r="13" spans="1:2" ht="26.25" thickTop="1" thickBot="1" x14ac:dyDescent="0.25">
      <c r="A13" s="33" t="s">
        <v>121</v>
      </c>
      <c r="B13" s="27">
        <v>5.89</v>
      </c>
    </row>
    <row r="14" spans="1:2" ht="26.25" thickTop="1" thickBot="1" x14ac:dyDescent="0.25">
      <c r="A14" s="33" t="s">
        <v>120</v>
      </c>
      <c r="B14" s="27">
        <v>5.6</v>
      </c>
    </row>
    <row r="15" spans="1:2" ht="26.25" thickTop="1" thickBot="1" x14ac:dyDescent="0.25">
      <c r="A15" s="33" t="s">
        <v>119</v>
      </c>
      <c r="B15" s="27">
        <v>3.5</v>
      </c>
    </row>
    <row r="16" spans="1:2" ht="26.25" thickTop="1" thickBot="1" x14ac:dyDescent="0.25">
      <c r="A16" s="33" t="s">
        <v>122</v>
      </c>
      <c r="B16" s="27">
        <v>2.16</v>
      </c>
    </row>
    <row r="17" spans="1:2" ht="26.25" thickTop="1" thickBot="1" x14ac:dyDescent="0.25">
      <c r="A17" s="33" t="s">
        <v>123</v>
      </c>
      <c r="B17" s="27">
        <v>2.68</v>
      </c>
    </row>
    <row r="18" spans="1:2" ht="26.25" thickTop="1" thickBot="1" x14ac:dyDescent="0.25">
      <c r="A18" s="33" t="s">
        <v>124</v>
      </c>
      <c r="B18" s="27">
        <v>6.25</v>
      </c>
    </row>
    <row r="19" spans="1:2" ht="26.25" thickTop="1" thickBot="1" x14ac:dyDescent="0.25">
      <c r="A19" s="33" t="s">
        <v>125</v>
      </c>
      <c r="B19" s="27">
        <v>1.74</v>
      </c>
    </row>
    <row r="20" spans="1:2" ht="26.25" thickTop="1" thickBot="1" x14ac:dyDescent="0.25">
      <c r="A20" s="33" t="s">
        <v>126</v>
      </c>
      <c r="B20" s="27">
        <v>5.63</v>
      </c>
    </row>
    <row r="21" spans="1:2" ht="26.25" thickTop="1" thickBot="1" x14ac:dyDescent="0.25">
      <c r="A21" s="33" t="s">
        <v>128</v>
      </c>
      <c r="B21" s="27">
        <v>2.6</v>
      </c>
    </row>
    <row r="22" spans="1:2" ht="26.25" thickTop="1" thickBot="1" x14ac:dyDescent="0.25">
      <c r="A22" s="33" t="s">
        <v>127</v>
      </c>
      <c r="B22" s="27">
        <v>2.2000000000000002</v>
      </c>
    </row>
    <row r="23" spans="1:2" ht="26.25" thickTop="1" thickBot="1" x14ac:dyDescent="0.25">
      <c r="A23" s="33" t="s">
        <v>144</v>
      </c>
      <c r="B23" s="27">
        <v>2.46</v>
      </c>
    </row>
    <row r="24" spans="1:2" ht="26.25" thickTop="1" thickBot="1" x14ac:dyDescent="0.25">
      <c r="A24" s="33" t="s">
        <v>145</v>
      </c>
      <c r="B24" s="27">
        <v>2.08</v>
      </c>
    </row>
    <row r="25" spans="1:2" ht="26.25" thickTop="1" thickBot="1" x14ac:dyDescent="0.25">
      <c r="A25" s="33" t="s">
        <v>129</v>
      </c>
      <c r="B25" s="27">
        <v>2.34</v>
      </c>
    </row>
    <row r="26" spans="1:2" ht="26.25" thickTop="1" thickBot="1" x14ac:dyDescent="0.25">
      <c r="A26" s="33" t="s">
        <v>130</v>
      </c>
      <c r="B26" s="27">
        <v>2.395</v>
      </c>
    </row>
    <row r="27" spans="1:2" ht="26.25" thickTop="1" thickBot="1" x14ac:dyDescent="0.25">
      <c r="A27" s="33" t="s">
        <v>143</v>
      </c>
      <c r="B27" s="27">
        <v>2.35</v>
      </c>
    </row>
    <row r="28" spans="1:2" ht="26.25" thickTop="1" thickBot="1" x14ac:dyDescent="0.25">
      <c r="A28" s="33" t="s">
        <v>131</v>
      </c>
      <c r="B28" s="27">
        <v>1.61</v>
      </c>
    </row>
    <row r="29" spans="1:2" ht="26.25" thickTop="1" thickBot="1" x14ac:dyDescent="0.25">
      <c r="A29" s="33" t="s">
        <v>132</v>
      </c>
      <c r="B29" s="27">
        <v>9.6199999999999992</v>
      </c>
    </row>
    <row r="30" spans="1:2" ht="26.25" thickTop="1" thickBot="1" x14ac:dyDescent="0.25">
      <c r="A30" s="33" t="s">
        <v>133</v>
      </c>
      <c r="B30" s="27">
        <v>1.4850000000000001</v>
      </c>
    </row>
    <row r="31" spans="1:2" ht="26.25" thickTop="1" thickBot="1" x14ac:dyDescent="0.25">
      <c r="A31" s="33" t="s">
        <v>134</v>
      </c>
      <c r="B31" s="27">
        <v>5.89</v>
      </c>
    </row>
    <row r="32" spans="1:2" ht="26.25" thickTop="1" thickBot="1" x14ac:dyDescent="0.25">
      <c r="A32" s="33" t="s">
        <v>136</v>
      </c>
      <c r="B32" s="27">
        <v>5.74</v>
      </c>
    </row>
    <row r="33" spans="1:2" ht="26.25" thickTop="1" thickBot="1" x14ac:dyDescent="0.25">
      <c r="A33" s="33" t="s">
        <v>135</v>
      </c>
      <c r="B33" s="27">
        <v>5.85</v>
      </c>
    </row>
    <row r="34" spans="1:2" ht="26.25" thickTop="1" thickBot="1" x14ac:dyDescent="0.25">
      <c r="A34" s="33" t="s">
        <v>137</v>
      </c>
      <c r="B34" s="27">
        <v>3.32</v>
      </c>
    </row>
    <row r="35" spans="1:2" ht="26.25" thickTop="1" thickBot="1" x14ac:dyDescent="0.25">
      <c r="A35" s="33" t="s">
        <v>138</v>
      </c>
      <c r="B35" s="27">
        <v>6.1</v>
      </c>
    </row>
    <row r="36" spans="1:2" ht="26.25" thickTop="1" thickBot="1" x14ac:dyDescent="0.25">
      <c r="A36" s="33" t="s">
        <v>139</v>
      </c>
      <c r="B36" s="27">
        <v>5.18</v>
      </c>
    </row>
    <row r="37" spans="1:2" ht="26.25" thickTop="1" thickBot="1" x14ac:dyDescent="0.25">
      <c r="A37" s="33" t="s">
        <v>140</v>
      </c>
      <c r="B37" s="27">
        <v>1.48</v>
      </c>
    </row>
    <row r="38" spans="1:2" ht="26.25" thickTop="1" thickBot="1" x14ac:dyDescent="0.25">
      <c r="A38" s="33" t="s">
        <v>141</v>
      </c>
      <c r="B38" s="27">
        <v>4.17</v>
      </c>
    </row>
    <row r="39" spans="1:2" ht="26.25" thickTop="1" thickBot="1" x14ac:dyDescent="0.25">
      <c r="A39" s="33" t="s">
        <v>142</v>
      </c>
      <c r="B39" s="27">
        <v>4.6500000000000004</v>
      </c>
    </row>
    <row r="40" spans="1:2" ht="15" thickTop="1" x14ac:dyDescent="0.2"/>
  </sheetData>
  <sheetProtection password="C743" sheet="1" objects="1" scenarios="1" selectLockedCells="1"/>
  <sortState ref="A2:B38">
    <sortCondition ref="A2:A38"/>
  </sortState>
  <mergeCells count="1">
    <mergeCell ref="A1:A2"/>
  </mergeCells>
  <pageMargins left="0.7" right="0.7" top="0.75" bottom="0.75" header="0.3" footer="0.3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view="pageBreakPreview" zoomScale="85" zoomScaleNormal="70" zoomScaleSheetLayoutView="85" workbookViewId="0">
      <pane ySplit="3" topLeftCell="A4" activePane="bottomLeft" state="frozen"/>
      <selection pane="bottomLeft" activeCell="A4" sqref="A4"/>
    </sheetView>
  </sheetViews>
  <sheetFormatPr defaultRowHeight="21" x14ac:dyDescent="0.55000000000000004"/>
  <cols>
    <col min="1" max="1" width="18" style="22" bestFit="1" customWidth="1"/>
    <col min="2" max="3" width="8.8984375" style="22" customWidth="1"/>
    <col min="4" max="4" width="6.5" style="22" bestFit="1" customWidth="1"/>
    <col min="5" max="5" width="6.19921875" style="22" bestFit="1" customWidth="1"/>
    <col min="6" max="6" width="6.5" style="22" bestFit="1" customWidth="1"/>
    <col min="7" max="7" width="6.19921875" style="22" customWidth="1"/>
    <col min="8" max="8" width="8.19921875" style="22" bestFit="1" customWidth="1"/>
    <col min="9" max="9" width="16.09765625" style="22" bestFit="1" customWidth="1"/>
    <col min="10" max="16384" width="8.796875" style="22"/>
  </cols>
  <sheetData>
    <row r="1" spans="1:9" ht="51" thickBot="1" x14ac:dyDescent="1.35">
      <c r="A1" s="179" t="s">
        <v>332</v>
      </c>
      <c r="B1" s="179"/>
      <c r="C1" s="179"/>
      <c r="D1" s="179"/>
      <c r="E1" s="179"/>
      <c r="F1" s="179"/>
      <c r="G1" s="179"/>
      <c r="H1" s="179"/>
      <c r="I1" s="179"/>
    </row>
    <row r="2" spans="1:9" ht="24.75" thickTop="1" thickBot="1" x14ac:dyDescent="0.6">
      <c r="A2" s="180" t="s">
        <v>148</v>
      </c>
      <c r="B2" s="182" t="s">
        <v>149</v>
      </c>
      <c r="C2" s="182"/>
      <c r="D2" s="182" t="s">
        <v>330</v>
      </c>
      <c r="E2" s="182"/>
      <c r="F2" s="182" t="s">
        <v>331</v>
      </c>
      <c r="G2" s="182"/>
      <c r="H2" s="48" t="s">
        <v>150</v>
      </c>
      <c r="I2" s="48" t="s">
        <v>55</v>
      </c>
    </row>
    <row r="3" spans="1:9" ht="27" customHeight="1" thickTop="1" thickBot="1" x14ac:dyDescent="0.6">
      <c r="A3" s="181"/>
      <c r="B3" s="48" t="s">
        <v>327</v>
      </c>
      <c r="C3" s="48" t="s">
        <v>151</v>
      </c>
      <c r="D3" s="48" t="s">
        <v>327</v>
      </c>
      <c r="E3" s="48" t="s">
        <v>151</v>
      </c>
      <c r="F3" s="48" t="s">
        <v>327</v>
      </c>
      <c r="G3" s="48" t="s">
        <v>151</v>
      </c>
      <c r="H3" s="48" t="s">
        <v>333</v>
      </c>
      <c r="I3" s="48" t="s">
        <v>412</v>
      </c>
    </row>
    <row r="4" spans="1:9" ht="22.5" thickTop="1" thickBot="1" x14ac:dyDescent="0.6">
      <c r="A4" s="34" t="s">
        <v>110</v>
      </c>
      <c r="B4" s="28">
        <v>6.32</v>
      </c>
      <c r="C4" s="23" t="s">
        <v>152</v>
      </c>
      <c r="D4" s="28">
        <v>3.13</v>
      </c>
      <c r="E4" s="24" t="s">
        <v>153</v>
      </c>
      <c r="F4" s="39" t="s">
        <v>154</v>
      </c>
      <c r="G4" s="40" t="s">
        <v>154</v>
      </c>
      <c r="H4" s="29">
        <v>2.7</v>
      </c>
      <c r="I4" s="31">
        <v>17.100000000000001</v>
      </c>
    </row>
    <row r="5" spans="1:9" ht="22.5" thickTop="1" thickBot="1" x14ac:dyDescent="0.6">
      <c r="A5" s="34" t="s">
        <v>155</v>
      </c>
      <c r="B5" s="28">
        <v>6.35</v>
      </c>
      <c r="C5" s="23" t="s">
        <v>156</v>
      </c>
      <c r="D5" s="28">
        <v>3.1</v>
      </c>
      <c r="E5" s="24" t="s">
        <v>158</v>
      </c>
      <c r="F5" s="28">
        <v>2.9</v>
      </c>
      <c r="G5" s="24" t="s">
        <v>159</v>
      </c>
      <c r="H5" s="29">
        <v>2.71</v>
      </c>
      <c r="I5" s="31">
        <v>17.2</v>
      </c>
    </row>
    <row r="6" spans="1:9" ht="22.5" thickTop="1" thickBot="1" x14ac:dyDescent="0.6">
      <c r="A6" s="34" t="s">
        <v>160</v>
      </c>
      <c r="B6" s="28">
        <v>6.32</v>
      </c>
      <c r="C6" s="23" t="s">
        <v>152</v>
      </c>
      <c r="D6" s="28">
        <v>3.07</v>
      </c>
      <c r="E6" s="24" t="s">
        <v>161</v>
      </c>
      <c r="F6" s="39" t="s">
        <v>154</v>
      </c>
      <c r="G6" s="40" t="s">
        <v>154</v>
      </c>
      <c r="H6" s="29">
        <v>2.8</v>
      </c>
      <c r="I6" s="31">
        <v>17.8</v>
      </c>
    </row>
    <row r="7" spans="1:9" ht="22.5" thickTop="1" thickBot="1" x14ac:dyDescent="0.6">
      <c r="A7" s="34" t="s">
        <v>162</v>
      </c>
      <c r="B7" s="28">
        <v>6.37</v>
      </c>
      <c r="C7" s="23" t="s">
        <v>163</v>
      </c>
      <c r="D7" s="28">
        <v>3.16</v>
      </c>
      <c r="E7" s="24" t="s">
        <v>164</v>
      </c>
      <c r="F7" s="28">
        <v>2.95</v>
      </c>
      <c r="G7" s="24" t="s">
        <v>165</v>
      </c>
      <c r="H7" s="29">
        <v>2.77</v>
      </c>
      <c r="I7" s="31">
        <v>17.600000000000001</v>
      </c>
    </row>
    <row r="8" spans="1:9" ht="22.5" thickTop="1" thickBot="1" x14ac:dyDescent="0.6">
      <c r="A8" s="34" t="s">
        <v>166</v>
      </c>
      <c r="B8" s="28">
        <v>6.5</v>
      </c>
      <c r="C8" s="23" t="s">
        <v>167</v>
      </c>
      <c r="D8" s="28">
        <v>3.12</v>
      </c>
      <c r="E8" s="24" t="s">
        <v>168</v>
      </c>
      <c r="F8" s="39" t="s">
        <v>154</v>
      </c>
      <c r="G8" s="40" t="s">
        <v>154</v>
      </c>
      <c r="H8" s="29">
        <v>2.8</v>
      </c>
      <c r="I8" s="31">
        <v>18.2</v>
      </c>
    </row>
    <row r="9" spans="1:9" ht="22.5" thickTop="1" thickBot="1" x14ac:dyDescent="0.6">
      <c r="A9" s="34" t="s">
        <v>328</v>
      </c>
      <c r="B9" s="28">
        <v>2.2999999999999998</v>
      </c>
      <c r="C9" s="23" t="s">
        <v>169</v>
      </c>
      <c r="D9" s="39" t="s">
        <v>154</v>
      </c>
      <c r="E9" s="25" t="s">
        <v>154</v>
      </c>
      <c r="F9" s="39" t="s">
        <v>154</v>
      </c>
      <c r="G9" s="40" t="s">
        <v>154</v>
      </c>
      <c r="H9" s="29" t="s">
        <v>334</v>
      </c>
      <c r="I9" s="31">
        <v>23.2</v>
      </c>
    </row>
    <row r="10" spans="1:9" ht="22.5" thickTop="1" thickBot="1" x14ac:dyDescent="0.6">
      <c r="A10" s="34" t="s">
        <v>111</v>
      </c>
      <c r="B10" s="28">
        <v>12.9</v>
      </c>
      <c r="C10" s="23" t="s">
        <v>170</v>
      </c>
      <c r="D10" s="28">
        <v>8.8800000000000008</v>
      </c>
      <c r="E10" s="24" t="s">
        <v>171</v>
      </c>
      <c r="F10" s="28">
        <v>7.87</v>
      </c>
      <c r="G10" s="24" t="s">
        <v>157</v>
      </c>
      <c r="H10" s="29">
        <v>1.82</v>
      </c>
      <c r="I10" s="31">
        <v>23.5</v>
      </c>
    </row>
    <row r="11" spans="1:9" ht="22.5" thickTop="1" thickBot="1" x14ac:dyDescent="0.6">
      <c r="A11" s="34" t="s">
        <v>172</v>
      </c>
      <c r="B11" s="28">
        <v>2.1800000000000002</v>
      </c>
      <c r="C11" s="23" t="s">
        <v>173</v>
      </c>
      <c r="D11" s="28">
        <v>1.1000000000000001</v>
      </c>
      <c r="E11" s="24" t="s">
        <v>175</v>
      </c>
      <c r="F11" s="39" t="s">
        <v>154</v>
      </c>
      <c r="G11" s="40" t="s">
        <v>154</v>
      </c>
      <c r="H11" s="29">
        <v>9.8000000000000007</v>
      </c>
      <c r="I11" s="31">
        <v>21.4</v>
      </c>
    </row>
    <row r="12" spans="1:9" ht="22.5" thickTop="1" thickBot="1" x14ac:dyDescent="0.6">
      <c r="A12" s="34" t="s">
        <v>112</v>
      </c>
      <c r="B12" s="28">
        <v>4.28</v>
      </c>
      <c r="C12" s="23" t="s">
        <v>176</v>
      </c>
      <c r="D12" s="28">
        <v>2.2999999999999998</v>
      </c>
      <c r="E12" s="24" t="s">
        <v>169</v>
      </c>
      <c r="F12" s="39" t="s">
        <v>154</v>
      </c>
      <c r="G12" s="40" t="s">
        <v>154</v>
      </c>
      <c r="H12" s="29">
        <v>8.56</v>
      </c>
      <c r="I12" s="31">
        <v>36.700000000000003</v>
      </c>
    </row>
    <row r="13" spans="1:9" ht="22.5" thickTop="1" thickBot="1" x14ac:dyDescent="0.6">
      <c r="A13" s="34" t="s">
        <v>177</v>
      </c>
      <c r="B13" s="28">
        <v>3.83</v>
      </c>
      <c r="C13" s="23" t="s">
        <v>178</v>
      </c>
      <c r="D13" s="28">
        <v>2.0499999999999998</v>
      </c>
      <c r="E13" s="24" t="s">
        <v>179</v>
      </c>
      <c r="F13" s="39" t="s">
        <v>154</v>
      </c>
      <c r="G13" s="40" t="s">
        <v>154</v>
      </c>
      <c r="H13" s="29">
        <v>8.1</v>
      </c>
      <c r="I13" s="31">
        <v>31.02</v>
      </c>
    </row>
    <row r="14" spans="1:9" ht="22.5" thickTop="1" thickBot="1" x14ac:dyDescent="0.6">
      <c r="A14" s="34" t="s">
        <v>180</v>
      </c>
      <c r="B14" s="28">
        <v>4.43</v>
      </c>
      <c r="C14" s="23" t="s">
        <v>181</v>
      </c>
      <c r="D14" s="28">
        <v>2.12</v>
      </c>
      <c r="E14" s="24" t="s">
        <v>183</v>
      </c>
      <c r="F14" s="28">
        <v>1.95</v>
      </c>
      <c r="G14" s="24" t="s">
        <v>184</v>
      </c>
      <c r="H14" s="29">
        <v>8.42</v>
      </c>
      <c r="I14" s="31">
        <v>37.299999999999997</v>
      </c>
    </row>
    <row r="15" spans="1:9" ht="22.5" thickTop="1" thickBot="1" x14ac:dyDescent="0.6">
      <c r="A15" s="34" t="s">
        <v>185</v>
      </c>
      <c r="B15" s="28">
        <v>3.53</v>
      </c>
      <c r="C15" s="23" t="s">
        <v>186</v>
      </c>
      <c r="D15" s="28">
        <v>2.23</v>
      </c>
      <c r="E15" s="24" t="s">
        <v>187</v>
      </c>
      <c r="F15" s="28">
        <v>2.0099999999999998</v>
      </c>
      <c r="G15" s="24" t="s">
        <v>188</v>
      </c>
      <c r="H15" s="29">
        <v>8.86</v>
      </c>
      <c r="I15" s="31">
        <v>31.28</v>
      </c>
    </row>
    <row r="16" spans="1:9" ht="22.5" thickTop="1" thickBot="1" x14ac:dyDescent="0.6">
      <c r="A16" s="34" t="s">
        <v>189</v>
      </c>
      <c r="B16" s="28">
        <v>2.78</v>
      </c>
      <c r="C16" s="23" t="s">
        <v>190</v>
      </c>
      <c r="D16" s="28">
        <v>1.5</v>
      </c>
      <c r="E16" s="24" t="s">
        <v>191</v>
      </c>
      <c r="F16" s="39" t="s">
        <v>154</v>
      </c>
      <c r="G16" s="40" t="s">
        <v>154</v>
      </c>
      <c r="H16" s="29">
        <v>8.64</v>
      </c>
      <c r="I16" s="31">
        <v>24.02</v>
      </c>
    </row>
    <row r="17" spans="1:9" ht="23.25" thickTop="1" thickBot="1" x14ac:dyDescent="0.6">
      <c r="A17" s="34" t="s">
        <v>380</v>
      </c>
      <c r="B17" s="28">
        <v>0.96699999999999997</v>
      </c>
      <c r="C17" s="23" t="s">
        <v>192</v>
      </c>
      <c r="D17" s="39" t="s">
        <v>154</v>
      </c>
      <c r="E17" s="40" t="s">
        <v>154</v>
      </c>
      <c r="F17" s="39" t="s">
        <v>154</v>
      </c>
      <c r="G17" s="40" t="s">
        <v>154</v>
      </c>
      <c r="H17" s="29">
        <v>1.88</v>
      </c>
      <c r="I17" s="31">
        <v>1.82</v>
      </c>
    </row>
    <row r="18" spans="1:9" ht="22.5" thickTop="1" thickBot="1" x14ac:dyDescent="0.6">
      <c r="A18" s="34" t="s">
        <v>193</v>
      </c>
      <c r="B18" s="28">
        <v>4.92</v>
      </c>
      <c r="C18" s="23" t="s">
        <v>194</v>
      </c>
      <c r="D18" s="28">
        <v>2.1</v>
      </c>
      <c r="E18" s="24" t="s">
        <v>195</v>
      </c>
      <c r="F18" s="39" t="s">
        <v>154</v>
      </c>
      <c r="G18" s="40" t="s">
        <v>154</v>
      </c>
      <c r="H18" s="29">
        <v>8.57</v>
      </c>
      <c r="I18" s="31">
        <v>42.16</v>
      </c>
    </row>
    <row r="19" spans="1:9" ht="22.5" thickTop="1" thickBot="1" x14ac:dyDescent="0.6">
      <c r="A19" s="34" t="s">
        <v>196</v>
      </c>
      <c r="B19" s="28">
        <v>5.24</v>
      </c>
      <c r="C19" s="23" t="s">
        <v>197</v>
      </c>
      <c r="D19" s="28">
        <v>1.04</v>
      </c>
      <c r="E19" s="24" t="s">
        <v>199</v>
      </c>
      <c r="F19" s="39" t="s">
        <v>154</v>
      </c>
      <c r="G19" s="40" t="s">
        <v>154</v>
      </c>
      <c r="H19" s="29">
        <v>8.8800000000000008</v>
      </c>
      <c r="I19" s="31">
        <v>46.53</v>
      </c>
    </row>
    <row r="20" spans="1:9" ht="22.5" thickTop="1" thickBot="1" x14ac:dyDescent="0.6">
      <c r="A20" s="34" t="s">
        <v>113</v>
      </c>
      <c r="B20" s="28">
        <v>4.66</v>
      </c>
      <c r="C20" s="23" t="s">
        <v>200</v>
      </c>
      <c r="D20" s="28">
        <v>2.33</v>
      </c>
      <c r="E20" s="24" t="s">
        <v>201</v>
      </c>
      <c r="F20" s="42">
        <v>1.93</v>
      </c>
      <c r="G20" s="24" t="s">
        <v>117</v>
      </c>
      <c r="H20" s="29">
        <v>8.93</v>
      </c>
      <c r="I20" s="31">
        <v>41.61</v>
      </c>
    </row>
    <row r="21" spans="1:9" ht="22.5" thickTop="1" thickBot="1" x14ac:dyDescent="0.6">
      <c r="A21" s="34" t="s">
        <v>202</v>
      </c>
      <c r="B21" s="28">
        <v>2.74</v>
      </c>
      <c r="C21" s="23" t="s">
        <v>203</v>
      </c>
      <c r="D21" s="39" t="s">
        <v>154</v>
      </c>
      <c r="E21" s="40" t="s">
        <v>154</v>
      </c>
      <c r="F21" s="39" t="s">
        <v>154</v>
      </c>
      <c r="G21" s="40" t="s">
        <v>154</v>
      </c>
      <c r="H21" s="29">
        <v>5.95</v>
      </c>
      <c r="I21" s="31">
        <v>16.3</v>
      </c>
    </row>
    <row r="22" spans="1:9" ht="22.5" thickTop="1" thickBot="1" x14ac:dyDescent="0.6">
      <c r="A22" s="34" t="s">
        <v>204</v>
      </c>
      <c r="B22" s="28">
        <v>5.41</v>
      </c>
      <c r="C22" s="23" t="s">
        <v>205</v>
      </c>
      <c r="D22" s="39" t="s">
        <v>154</v>
      </c>
      <c r="E22" s="40" t="s">
        <v>154</v>
      </c>
      <c r="F22" s="39" t="s">
        <v>154</v>
      </c>
      <c r="G22" s="40" t="s">
        <v>154</v>
      </c>
      <c r="H22" s="29">
        <v>5.47</v>
      </c>
      <c r="I22" s="31">
        <v>29.59</v>
      </c>
    </row>
    <row r="23" spans="1:9" ht="22.5" thickTop="1" thickBot="1" x14ac:dyDescent="0.6">
      <c r="A23" s="34" t="s">
        <v>206</v>
      </c>
      <c r="B23" s="28">
        <v>3.24</v>
      </c>
      <c r="C23" s="23" t="s">
        <v>207</v>
      </c>
      <c r="D23" s="28">
        <v>1.2</v>
      </c>
      <c r="E23" s="24" t="s">
        <v>208</v>
      </c>
      <c r="F23" s="39" t="s">
        <v>154</v>
      </c>
      <c r="G23" s="40" t="s">
        <v>154</v>
      </c>
      <c r="H23" s="29">
        <v>19.32</v>
      </c>
      <c r="I23" s="31">
        <v>62.6</v>
      </c>
    </row>
    <row r="24" spans="1:9" ht="22.5" thickTop="1" thickBot="1" x14ac:dyDescent="0.6">
      <c r="A24" s="34" t="s">
        <v>209</v>
      </c>
      <c r="B24" s="28">
        <v>3.84</v>
      </c>
      <c r="C24" s="23" t="s">
        <v>210</v>
      </c>
      <c r="D24" s="39" t="s">
        <v>154</v>
      </c>
      <c r="E24" s="40" t="s">
        <v>154</v>
      </c>
      <c r="F24" s="39" t="s">
        <v>154</v>
      </c>
      <c r="G24" s="40" t="s">
        <v>154</v>
      </c>
      <c r="H24" s="41" t="s">
        <v>154</v>
      </c>
      <c r="I24" s="44" t="s">
        <v>154</v>
      </c>
    </row>
    <row r="25" spans="1:9" ht="22.5" thickTop="1" thickBot="1" x14ac:dyDescent="0.6">
      <c r="A25" s="34" t="s">
        <v>211</v>
      </c>
      <c r="B25" s="28">
        <v>5.72</v>
      </c>
      <c r="C25" s="23" t="s">
        <v>212</v>
      </c>
      <c r="D25" s="39" t="s">
        <v>154</v>
      </c>
      <c r="E25" s="40" t="s">
        <v>154</v>
      </c>
      <c r="F25" s="28">
        <v>2.79</v>
      </c>
      <c r="G25" s="24" t="s">
        <v>174</v>
      </c>
      <c r="H25" s="29">
        <v>8.25</v>
      </c>
      <c r="I25" s="31">
        <v>47.19</v>
      </c>
    </row>
    <row r="26" spans="1:9" ht="22.5" thickTop="1" thickBot="1" x14ac:dyDescent="0.6">
      <c r="A26" s="34" t="s">
        <v>329</v>
      </c>
      <c r="B26" s="28">
        <v>2.2200000000000002</v>
      </c>
      <c r="C26" s="23" t="s">
        <v>213</v>
      </c>
      <c r="D26" s="39" t="s">
        <v>154</v>
      </c>
      <c r="E26" s="40" t="s">
        <v>154</v>
      </c>
      <c r="F26" s="39" t="s">
        <v>154</v>
      </c>
      <c r="G26" s="40" t="s">
        <v>154</v>
      </c>
      <c r="H26" s="29">
        <v>7.3</v>
      </c>
      <c r="I26" s="31">
        <v>16.21</v>
      </c>
    </row>
    <row r="27" spans="1:9" ht="22.5" thickTop="1" thickBot="1" x14ac:dyDescent="0.6">
      <c r="A27" s="34" t="s">
        <v>214</v>
      </c>
      <c r="B27" s="28">
        <v>5.9</v>
      </c>
      <c r="C27" s="23" t="s">
        <v>215</v>
      </c>
      <c r="D27" s="28">
        <v>3.23</v>
      </c>
      <c r="E27" s="24" t="s">
        <v>216</v>
      </c>
      <c r="F27" s="28">
        <v>2.79</v>
      </c>
      <c r="G27" s="24" t="s">
        <v>174</v>
      </c>
      <c r="H27" s="29">
        <v>7.7</v>
      </c>
      <c r="I27" s="31">
        <v>45.43</v>
      </c>
    </row>
    <row r="28" spans="1:9" ht="22.5" thickTop="1" thickBot="1" x14ac:dyDescent="0.6">
      <c r="A28" s="34" t="s">
        <v>217</v>
      </c>
      <c r="B28" s="28">
        <v>4.8</v>
      </c>
      <c r="C28" s="23" t="s">
        <v>218</v>
      </c>
      <c r="D28" s="28">
        <v>2.4</v>
      </c>
      <c r="E28" s="24" t="s">
        <v>219</v>
      </c>
      <c r="F28" s="39" t="s">
        <v>154</v>
      </c>
      <c r="G28" s="40" t="s">
        <v>154</v>
      </c>
      <c r="H28" s="29">
        <v>7.8</v>
      </c>
      <c r="I28" s="31">
        <v>37.44</v>
      </c>
    </row>
    <row r="29" spans="1:9" ht="22.5" thickTop="1" thickBot="1" x14ac:dyDescent="0.6">
      <c r="A29" s="34" t="s">
        <v>122</v>
      </c>
      <c r="B29" s="28">
        <v>2.16</v>
      </c>
      <c r="C29" s="23" t="s">
        <v>220</v>
      </c>
      <c r="D29" s="28">
        <v>0.7</v>
      </c>
      <c r="E29" s="24" t="s">
        <v>221</v>
      </c>
      <c r="F29" s="28">
        <v>0.63</v>
      </c>
      <c r="G29" s="24" t="s">
        <v>222</v>
      </c>
      <c r="H29" s="29">
        <v>11.4</v>
      </c>
      <c r="I29" s="31">
        <v>24.62</v>
      </c>
    </row>
    <row r="30" spans="1:9" ht="22.5" thickTop="1" thickBot="1" x14ac:dyDescent="0.6">
      <c r="A30" s="34" t="s">
        <v>223</v>
      </c>
      <c r="B30" s="28">
        <v>2.17</v>
      </c>
      <c r="C30" s="23" t="s">
        <v>224</v>
      </c>
      <c r="D30" s="28">
        <v>0.81</v>
      </c>
      <c r="E30" s="24" t="s">
        <v>225</v>
      </c>
      <c r="F30" s="28">
        <v>0.74</v>
      </c>
      <c r="G30" s="24" t="s">
        <v>226</v>
      </c>
      <c r="H30" s="29">
        <v>1.9</v>
      </c>
      <c r="I30" s="31">
        <v>23.65</v>
      </c>
    </row>
    <row r="31" spans="1:9" ht="22.5" thickTop="1" thickBot="1" x14ac:dyDescent="0.6">
      <c r="A31" s="34" t="s">
        <v>227</v>
      </c>
      <c r="B31" s="28">
        <v>6.31</v>
      </c>
      <c r="C31" s="23" t="s">
        <v>228</v>
      </c>
      <c r="D31" s="39" t="s">
        <v>154</v>
      </c>
      <c r="E31" s="40" t="s">
        <v>154</v>
      </c>
      <c r="F31" s="39" t="s">
        <v>154</v>
      </c>
      <c r="G31" s="40" t="s">
        <v>154</v>
      </c>
      <c r="H31" s="29">
        <v>1.74</v>
      </c>
      <c r="I31" s="31">
        <v>10.98</v>
      </c>
    </row>
    <row r="32" spans="1:9" ht="22.5" thickTop="1" thickBot="1" x14ac:dyDescent="0.6">
      <c r="A32" s="34" t="s">
        <v>229</v>
      </c>
      <c r="B32" s="28">
        <v>5.79</v>
      </c>
      <c r="C32" s="23" t="s">
        <v>230</v>
      </c>
      <c r="D32" s="28">
        <v>3.1</v>
      </c>
      <c r="E32" s="24" t="s">
        <v>158</v>
      </c>
      <c r="F32" s="28">
        <v>2.87</v>
      </c>
      <c r="G32" s="24" t="s">
        <v>231</v>
      </c>
      <c r="H32" s="29">
        <v>1.74</v>
      </c>
      <c r="I32" s="31">
        <v>10.07</v>
      </c>
    </row>
    <row r="33" spans="1:9" ht="22.5" thickTop="1" thickBot="1" x14ac:dyDescent="0.6">
      <c r="A33" s="34" t="s">
        <v>232</v>
      </c>
      <c r="B33" s="28">
        <v>5.47</v>
      </c>
      <c r="C33" s="23" t="s">
        <v>233</v>
      </c>
      <c r="D33" s="28">
        <v>3.03</v>
      </c>
      <c r="E33" s="24" t="s">
        <v>234</v>
      </c>
      <c r="F33" s="39" t="s">
        <v>154</v>
      </c>
      <c r="G33" s="40" t="s">
        <v>154</v>
      </c>
      <c r="H33" s="29">
        <v>1.69</v>
      </c>
      <c r="I33" s="31">
        <v>9.24</v>
      </c>
    </row>
    <row r="34" spans="1:9" ht="22.5" thickTop="1" thickBot="1" x14ac:dyDescent="0.6">
      <c r="A34" s="34" t="s">
        <v>235</v>
      </c>
      <c r="B34" s="28">
        <v>5.67</v>
      </c>
      <c r="C34" s="23" t="s">
        <v>236</v>
      </c>
      <c r="D34" s="28">
        <v>3.01</v>
      </c>
      <c r="E34" s="24" t="s">
        <v>237</v>
      </c>
      <c r="F34" s="39" t="s">
        <v>154</v>
      </c>
      <c r="G34" s="40" t="s">
        <v>154</v>
      </c>
      <c r="H34" s="29">
        <v>1.7</v>
      </c>
      <c r="I34" s="31">
        <v>9.64</v>
      </c>
    </row>
    <row r="35" spans="1:9" ht="22.5" thickTop="1" thickBot="1" x14ac:dyDescent="0.6">
      <c r="A35" s="34" t="s">
        <v>238</v>
      </c>
      <c r="B35" s="28">
        <v>5.76</v>
      </c>
      <c r="C35" s="23" t="s">
        <v>239</v>
      </c>
      <c r="D35" s="28">
        <v>3.09</v>
      </c>
      <c r="E35" s="24" t="s">
        <v>240</v>
      </c>
      <c r="F35" s="39" t="s">
        <v>154</v>
      </c>
      <c r="G35" s="40" t="s">
        <v>154</v>
      </c>
      <c r="H35" s="29">
        <v>1.75</v>
      </c>
      <c r="I35" s="31">
        <v>10.08</v>
      </c>
    </row>
    <row r="36" spans="1:9" ht="22.5" thickTop="1" thickBot="1" x14ac:dyDescent="0.6">
      <c r="A36" s="34" t="s">
        <v>241</v>
      </c>
      <c r="B36" s="28">
        <v>5.8</v>
      </c>
      <c r="C36" s="23" t="s">
        <v>242</v>
      </c>
      <c r="D36" s="28">
        <v>3.04</v>
      </c>
      <c r="E36" s="24" t="s">
        <v>243</v>
      </c>
      <c r="F36" s="39" t="s">
        <v>154</v>
      </c>
      <c r="G36" s="40" t="s">
        <v>154</v>
      </c>
      <c r="H36" s="29">
        <v>1.82</v>
      </c>
      <c r="I36" s="31">
        <v>10.56</v>
      </c>
    </row>
    <row r="37" spans="1:9" ht="22.5" thickTop="1" thickBot="1" x14ac:dyDescent="0.6">
      <c r="A37" s="34" t="s">
        <v>244</v>
      </c>
      <c r="B37" s="28">
        <v>5.71</v>
      </c>
      <c r="C37" s="23" t="s">
        <v>245</v>
      </c>
      <c r="D37" s="28">
        <v>3.05</v>
      </c>
      <c r="E37" s="24" t="s">
        <v>246</v>
      </c>
      <c r="F37" s="39" t="s">
        <v>154</v>
      </c>
      <c r="G37" s="40" t="s">
        <v>154</v>
      </c>
      <c r="H37" s="29">
        <v>1.83</v>
      </c>
      <c r="I37" s="31">
        <v>10.45</v>
      </c>
    </row>
    <row r="38" spans="1:9" ht="22.5" thickTop="1" thickBot="1" x14ac:dyDescent="0.6">
      <c r="A38" s="34" t="s">
        <v>247</v>
      </c>
      <c r="B38" s="28">
        <v>4.66</v>
      </c>
      <c r="C38" s="23" t="s">
        <v>200</v>
      </c>
      <c r="D38" s="28">
        <v>2.35</v>
      </c>
      <c r="E38" s="24" t="s">
        <v>248</v>
      </c>
      <c r="F38" s="39" t="s">
        <v>154</v>
      </c>
      <c r="G38" s="40" t="s">
        <v>154</v>
      </c>
      <c r="H38" s="29">
        <v>7.39</v>
      </c>
      <c r="I38" s="31">
        <v>34.44</v>
      </c>
    </row>
    <row r="39" spans="1:9" ht="22.5" thickTop="1" thickBot="1" x14ac:dyDescent="0.6">
      <c r="A39" s="34" t="s">
        <v>124</v>
      </c>
      <c r="B39" s="28">
        <v>6.29</v>
      </c>
      <c r="C39" s="23" t="s">
        <v>249</v>
      </c>
      <c r="D39" s="28">
        <v>3.35</v>
      </c>
      <c r="E39" s="24" t="s">
        <v>250</v>
      </c>
      <c r="F39" s="28">
        <v>3.11</v>
      </c>
      <c r="G39" s="24" t="s">
        <v>158</v>
      </c>
      <c r="H39" s="29">
        <v>10.199999999999999</v>
      </c>
      <c r="I39" s="31">
        <v>64.16</v>
      </c>
    </row>
    <row r="40" spans="1:9" ht="22.5" thickTop="1" thickBot="1" x14ac:dyDescent="0.6">
      <c r="A40" s="34" t="s">
        <v>251</v>
      </c>
      <c r="B40" s="28">
        <v>6.02</v>
      </c>
      <c r="C40" s="23" t="s">
        <v>252</v>
      </c>
      <c r="D40" s="28">
        <v>2.72</v>
      </c>
      <c r="E40" s="24" t="s">
        <v>253</v>
      </c>
      <c r="F40" s="28">
        <v>1.96</v>
      </c>
      <c r="G40" s="24" t="s">
        <v>254</v>
      </c>
      <c r="H40" s="29">
        <v>8.83</v>
      </c>
      <c r="I40" s="31">
        <v>53.16</v>
      </c>
    </row>
    <row r="41" spans="1:9" ht="22.5" thickTop="1" thickBot="1" x14ac:dyDescent="0.6">
      <c r="A41" s="34" t="s">
        <v>255</v>
      </c>
      <c r="B41" s="28">
        <v>5.63</v>
      </c>
      <c r="C41" s="23" t="s">
        <v>256</v>
      </c>
      <c r="D41" s="28">
        <v>2.96</v>
      </c>
      <c r="E41" s="24" t="s">
        <v>257</v>
      </c>
      <c r="F41" s="28">
        <v>2.64</v>
      </c>
      <c r="G41" s="24" t="s">
        <v>198</v>
      </c>
      <c r="H41" s="29">
        <v>8.8800000000000008</v>
      </c>
      <c r="I41" s="31">
        <v>49.99</v>
      </c>
    </row>
    <row r="42" spans="1:9" ht="22.5" thickTop="1" thickBot="1" x14ac:dyDescent="0.6">
      <c r="A42" s="34" t="s">
        <v>258</v>
      </c>
      <c r="B42" s="28">
        <v>3.96</v>
      </c>
      <c r="C42" s="23" t="s">
        <v>259</v>
      </c>
      <c r="D42" s="28">
        <v>1.67</v>
      </c>
      <c r="E42" s="25" t="s">
        <v>154</v>
      </c>
      <c r="F42" s="39" t="s">
        <v>154</v>
      </c>
      <c r="G42" s="40" t="s">
        <v>154</v>
      </c>
      <c r="H42" s="29">
        <v>21.4</v>
      </c>
      <c r="I42" s="31">
        <v>84.74</v>
      </c>
    </row>
    <row r="43" spans="1:9" ht="22.5" thickTop="1" thickBot="1" x14ac:dyDescent="0.6">
      <c r="A43" s="34" t="s">
        <v>260</v>
      </c>
      <c r="B43" s="28">
        <v>1.79</v>
      </c>
      <c r="C43" s="23" t="s">
        <v>261</v>
      </c>
      <c r="D43" s="39" t="s">
        <v>154</v>
      </c>
      <c r="E43" s="40" t="s">
        <v>154</v>
      </c>
      <c r="F43" s="39" t="s">
        <v>154</v>
      </c>
      <c r="G43" s="40" t="s">
        <v>154</v>
      </c>
      <c r="H43" s="41" t="s">
        <v>154</v>
      </c>
      <c r="I43" s="31">
        <v>28.2</v>
      </c>
    </row>
    <row r="44" spans="1:9" ht="22.5" thickTop="1" thickBot="1" x14ac:dyDescent="0.6">
      <c r="A44" s="34" t="s">
        <v>262</v>
      </c>
      <c r="B44" s="28">
        <v>1.82</v>
      </c>
      <c r="C44" s="23" t="s">
        <v>263</v>
      </c>
      <c r="D44" s="39" t="s">
        <v>154</v>
      </c>
      <c r="E44" s="40" t="s">
        <v>154</v>
      </c>
      <c r="F44" s="39" t="s">
        <v>154</v>
      </c>
      <c r="G44" s="40" t="s">
        <v>154</v>
      </c>
      <c r="H44" s="41" t="s">
        <v>154</v>
      </c>
      <c r="I44" s="31">
        <v>28.6</v>
      </c>
    </row>
    <row r="45" spans="1:9" ht="23.25" thickTop="1" thickBot="1" x14ac:dyDescent="0.6">
      <c r="A45" s="34" t="s">
        <v>381</v>
      </c>
      <c r="B45" s="28">
        <v>1.82</v>
      </c>
      <c r="C45" s="23" t="s">
        <v>263</v>
      </c>
      <c r="D45" s="39" t="s">
        <v>154</v>
      </c>
      <c r="E45" s="40" t="s">
        <v>154</v>
      </c>
      <c r="F45" s="39" t="s">
        <v>154</v>
      </c>
      <c r="G45" s="40" t="s">
        <v>154</v>
      </c>
      <c r="H45" s="29">
        <v>0.83</v>
      </c>
      <c r="I45" s="31">
        <v>1.51</v>
      </c>
    </row>
    <row r="46" spans="1:9" ht="22.5" thickTop="1" thickBot="1" x14ac:dyDescent="0.6">
      <c r="A46" s="34" t="s">
        <v>264</v>
      </c>
      <c r="B46" s="28">
        <v>0.82199999999999995</v>
      </c>
      <c r="C46" s="23" t="s">
        <v>265</v>
      </c>
      <c r="D46" s="28">
        <v>1.1100000000000001</v>
      </c>
      <c r="E46" s="24" t="s">
        <v>266</v>
      </c>
      <c r="F46" s="28">
        <v>1.03</v>
      </c>
      <c r="G46" s="24" t="s">
        <v>267</v>
      </c>
      <c r="H46" s="29">
        <v>5</v>
      </c>
      <c r="I46" s="31">
        <v>4.1100000000000003</v>
      </c>
    </row>
    <row r="47" spans="1:9" ht="22.5" thickTop="1" thickBot="1" x14ac:dyDescent="0.6">
      <c r="A47" s="34" t="s">
        <v>268</v>
      </c>
      <c r="B47" s="28">
        <v>1.26</v>
      </c>
      <c r="C47" s="23" t="s">
        <v>270</v>
      </c>
      <c r="D47" s="39" t="s">
        <v>154</v>
      </c>
      <c r="E47" s="40" t="s">
        <v>154</v>
      </c>
      <c r="F47" s="39" t="s">
        <v>154</v>
      </c>
      <c r="G47" s="40" t="s">
        <v>154</v>
      </c>
      <c r="H47" s="29">
        <v>1.53</v>
      </c>
      <c r="I47" s="31">
        <v>1.93</v>
      </c>
    </row>
    <row r="48" spans="1:9" ht="22.5" thickTop="1" thickBot="1" x14ac:dyDescent="0.6">
      <c r="A48" s="34" t="s">
        <v>271</v>
      </c>
      <c r="B48" s="28">
        <v>3.6</v>
      </c>
      <c r="C48" s="23" t="s">
        <v>272</v>
      </c>
      <c r="D48" s="28">
        <v>1.59</v>
      </c>
      <c r="E48" s="24" t="s">
        <v>273</v>
      </c>
      <c r="F48" s="39" t="s">
        <v>154</v>
      </c>
      <c r="G48" s="40" t="s">
        <v>154</v>
      </c>
      <c r="H48" s="29">
        <v>10.5</v>
      </c>
      <c r="I48" s="31">
        <v>37.799999999999997</v>
      </c>
    </row>
    <row r="49" spans="1:9" ht="22.5" thickTop="1" thickBot="1" x14ac:dyDescent="0.6">
      <c r="A49" s="34" t="s">
        <v>274</v>
      </c>
      <c r="B49" s="28">
        <v>4.62</v>
      </c>
      <c r="C49" s="23" t="s">
        <v>275</v>
      </c>
      <c r="D49" s="28">
        <v>2.3199999999999998</v>
      </c>
      <c r="E49" s="24" t="s">
        <v>276</v>
      </c>
      <c r="F49" s="28">
        <v>1.69</v>
      </c>
      <c r="G49" s="24" t="s">
        <v>277</v>
      </c>
      <c r="H49" s="29">
        <v>8.75</v>
      </c>
      <c r="I49" s="31">
        <v>40.43</v>
      </c>
    </row>
    <row r="50" spans="1:9" ht="22.5" thickTop="1" thickBot="1" x14ac:dyDescent="0.6">
      <c r="A50" s="34" t="s">
        <v>278</v>
      </c>
      <c r="B50" s="28">
        <v>4.76</v>
      </c>
      <c r="C50" s="23" t="s">
        <v>279</v>
      </c>
      <c r="D50" s="39" t="s">
        <v>154</v>
      </c>
      <c r="E50" s="40" t="s">
        <v>154</v>
      </c>
      <c r="F50" s="39" t="s">
        <v>154</v>
      </c>
      <c r="G50" s="40" t="s">
        <v>154</v>
      </c>
      <c r="H50" s="29">
        <v>8.6999999999999993</v>
      </c>
      <c r="I50" s="31">
        <v>41.41</v>
      </c>
    </row>
    <row r="51" spans="1:9" ht="22.5" thickTop="1" thickBot="1" x14ac:dyDescent="0.6">
      <c r="A51" s="34" t="s">
        <v>280</v>
      </c>
      <c r="B51" s="28">
        <v>5.66</v>
      </c>
      <c r="C51" s="23" t="s">
        <v>281</v>
      </c>
      <c r="D51" s="28">
        <v>3.12</v>
      </c>
      <c r="E51" s="24" t="s">
        <v>168</v>
      </c>
      <c r="F51" s="28">
        <v>3.12</v>
      </c>
      <c r="G51" s="24" t="s">
        <v>282</v>
      </c>
      <c r="H51" s="29">
        <v>8.0299999999999994</v>
      </c>
      <c r="I51" s="31">
        <v>45.45</v>
      </c>
    </row>
    <row r="52" spans="1:9" ht="22.5" thickTop="1" thickBot="1" x14ac:dyDescent="0.6">
      <c r="A52" s="34" t="s">
        <v>283</v>
      </c>
      <c r="B52" s="28">
        <v>5.74</v>
      </c>
      <c r="C52" s="23" t="s">
        <v>284</v>
      </c>
      <c r="D52" s="28">
        <v>3.09</v>
      </c>
      <c r="E52" s="24" t="s">
        <v>240</v>
      </c>
      <c r="F52" s="39" t="s">
        <v>154</v>
      </c>
      <c r="G52" s="40" t="s">
        <v>154</v>
      </c>
      <c r="H52" s="29">
        <v>7.91</v>
      </c>
      <c r="I52" s="31">
        <v>45.4</v>
      </c>
    </row>
    <row r="53" spans="1:9" ht="22.5" thickTop="1" thickBot="1" x14ac:dyDescent="0.6">
      <c r="A53" s="34" t="s">
        <v>285</v>
      </c>
      <c r="B53" s="28">
        <v>5.39</v>
      </c>
      <c r="C53" s="23" t="s">
        <v>182</v>
      </c>
      <c r="D53" s="28">
        <v>2.99</v>
      </c>
      <c r="E53" s="24" t="s">
        <v>286</v>
      </c>
      <c r="F53" s="28">
        <v>2.16</v>
      </c>
      <c r="G53" s="24" t="s">
        <v>220</v>
      </c>
      <c r="H53" s="29">
        <v>7.67</v>
      </c>
      <c r="I53" s="31">
        <v>56.68</v>
      </c>
    </row>
    <row r="54" spans="1:9" ht="22.5" thickTop="1" thickBot="1" x14ac:dyDescent="0.6">
      <c r="A54" s="34" t="s">
        <v>134</v>
      </c>
      <c r="B54" s="28">
        <v>5.89</v>
      </c>
      <c r="C54" s="23" t="s">
        <v>287</v>
      </c>
      <c r="D54" s="28">
        <v>3.24</v>
      </c>
      <c r="E54" s="24" t="s">
        <v>207</v>
      </c>
      <c r="F54" s="39" t="s">
        <v>154</v>
      </c>
      <c r="G54" s="40" t="s">
        <v>154</v>
      </c>
      <c r="H54" s="29">
        <v>7.71</v>
      </c>
      <c r="I54" s="31">
        <v>45.41</v>
      </c>
    </row>
    <row r="55" spans="1:9" ht="22.5" thickTop="1" thickBot="1" x14ac:dyDescent="0.6">
      <c r="A55" s="34" t="s">
        <v>288</v>
      </c>
      <c r="B55" s="28">
        <v>5.9</v>
      </c>
      <c r="C55" s="23" t="s">
        <v>215</v>
      </c>
      <c r="D55" s="28">
        <v>3.19</v>
      </c>
      <c r="E55" s="24" t="s">
        <v>289</v>
      </c>
      <c r="F55" s="39" t="s">
        <v>154</v>
      </c>
      <c r="G55" s="40" t="s">
        <v>154</v>
      </c>
      <c r="H55" s="29">
        <v>7.8</v>
      </c>
      <c r="I55" s="31">
        <v>46.02</v>
      </c>
    </row>
    <row r="56" spans="1:9" ht="22.5" thickTop="1" thickBot="1" x14ac:dyDescent="0.6">
      <c r="A56" s="34" t="s">
        <v>290</v>
      </c>
      <c r="B56" s="28">
        <v>5.86</v>
      </c>
      <c r="C56" s="23" t="s">
        <v>291</v>
      </c>
      <c r="D56" s="28">
        <v>2.79</v>
      </c>
      <c r="E56" s="24" t="s">
        <v>292</v>
      </c>
      <c r="F56" s="39" t="s">
        <v>154</v>
      </c>
      <c r="G56" s="40" t="s">
        <v>154</v>
      </c>
      <c r="H56" s="29">
        <v>7.84</v>
      </c>
      <c r="I56" s="31">
        <v>45.94</v>
      </c>
    </row>
    <row r="57" spans="1:9" ht="22.5" thickTop="1" thickBot="1" x14ac:dyDescent="0.6">
      <c r="A57" s="34" t="s">
        <v>293</v>
      </c>
      <c r="B57" s="28">
        <v>5.89</v>
      </c>
      <c r="C57" s="23" t="s">
        <v>287</v>
      </c>
      <c r="D57" s="28">
        <v>3.18</v>
      </c>
      <c r="E57" s="24" t="s">
        <v>294</v>
      </c>
      <c r="F57" s="39" t="s">
        <v>154</v>
      </c>
      <c r="G57" s="40" t="s">
        <v>154</v>
      </c>
      <c r="H57" s="29">
        <v>7.82</v>
      </c>
      <c r="I57" s="31">
        <v>46.06</v>
      </c>
    </row>
    <row r="58" spans="1:9" ht="22.5" thickTop="1" thickBot="1" x14ac:dyDescent="0.6">
      <c r="A58" s="34" t="s">
        <v>295</v>
      </c>
      <c r="B58" s="28">
        <v>5.87</v>
      </c>
      <c r="C58" s="23" t="s">
        <v>296</v>
      </c>
      <c r="D58" s="28">
        <v>3.2</v>
      </c>
      <c r="E58" s="24" t="s">
        <v>269</v>
      </c>
      <c r="F58" s="39" t="s">
        <v>154</v>
      </c>
      <c r="G58" s="40" t="s">
        <v>154</v>
      </c>
      <c r="H58" s="29">
        <v>7.81</v>
      </c>
      <c r="I58" s="31">
        <v>45.84</v>
      </c>
    </row>
    <row r="59" spans="1:9" ht="22.5" thickTop="1" thickBot="1" x14ac:dyDescent="0.6">
      <c r="A59" s="34" t="s">
        <v>297</v>
      </c>
      <c r="B59" s="28">
        <v>5.82</v>
      </c>
      <c r="C59" s="23" t="s">
        <v>298</v>
      </c>
      <c r="D59" s="28">
        <v>2.77</v>
      </c>
      <c r="E59" s="24" t="s">
        <v>299</v>
      </c>
      <c r="F59" s="39" t="s">
        <v>154</v>
      </c>
      <c r="G59" s="40" t="s">
        <v>154</v>
      </c>
      <c r="H59" s="29">
        <v>7.8</v>
      </c>
      <c r="I59" s="31">
        <v>45.4</v>
      </c>
    </row>
    <row r="60" spans="1:9" ht="22.5" thickTop="1" thickBot="1" x14ac:dyDescent="0.6">
      <c r="A60" s="34" t="s">
        <v>135</v>
      </c>
      <c r="B60" s="28">
        <v>5.85</v>
      </c>
      <c r="C60" s="23" t="s">
        <v>300</v>
      </c>
      <c r="D60" s="28">
        <v>3.19</v>
      </c>
      <c r="E60" s="24" t="s">
        <v>301</v>
      </c>
      <c r="F60" s="39" t="s">
        <v>154</v>
      </c>
      <c r="G60" s="40" t="s">
        <v>154</v>
      </c>
      <c r="H60" s="29">
        <v>7.8</v>
      </c>
      <c r="I60" s="31">
        <v>45.63</v>
      </c>
    </row>
    <row r="61" spans="1:9" ht="22.5" thickTop="1" thickBot="1" x14ac:dyDescent="0.6">
      <c r="A61" s="34" t="s">
        <v>302</v>
      </c>
      <c r="B61" s="28">
        <v>4.0999999999999996</v>
      </c>
      <c r="C61" s="23" t="s">
        <v>303</v>
      </c>
      <c r="D61" s="28">
        <v>1.1399999999999999</v>
      </c>
      <c r="E61" s="24" t="s">
        <v>304</v>
      </c>
      <c r="F61" s="39" t="s">
        <v>154</v>
      </c>
      <c r="G61" s="40" t="s">
        <v>154</v>
      </c>
      <c r="H61" s="29">
        <v>16.600000000000001</v>
      </c>
      <c r="I61" s="31">
        <v>68.06</v>
      </c>
    </row>
    <row r="62" spans="1:9" ht="23.25" thickTop="1" thickBot="1" x14ac:dyDescent="0.6">
      <c r="A62" s="34" t="s">
        <v>382</v>
      </c>
      <c r="B62" s="28">
        <v>1.62</v>
      </c>
      <c r="C62" s="23" t="s">
        <v>305</v>
      </c>
      <c r="D62" s="39" t="s">
        <v>154</v>
      </c>
      <c r="E62" s="40" t="s">
        <v>154</v>
      </c>
      <c r="F62" s="39" t="s">
        <v>154</v>
      </c>
      <c r="G62" s="40" t="s">
        <v>154</v>
      </c>
      <c r="H62" s="29">
        <v>11.9</v>
      </c>
      <c r="I62" s="31">
        <v>19.28</v>
      </c>
    </row>
    <row r="63" spans="1:9" ht="22.5" thickTop="1" thickBot="1" x14ac:dyDescent="0.6">
      <c r="A63" s="34" t="s">
        <v>306</v>
      </c>
      <c r="B63" s="28">
        <v>2.4</v>
      </c>
      <c r="C63" s="23" t="s">
        <v>219</v>
      </c>
      <c r="D63" s="28">
        <v>1.56</v>
      </c>
      <c r="E63" s="24" t="s">
        <v>307</v>
      </c>
      <c r="F63" s="39" t="s">
        <v>154</v>
      </c>
      <c r="G63" s="40" t="s">
        <v>154</v>
      </c>
      <c r="H63" s="29">
        <v>11.3</v>
      </c>
      <c r="I63" s="31">
        <v>27.12</v>
      </c>
    </row>
    <row r="64" spans="1:9" ht="22.5" thickTop="1" thickBot="1" x14ac:dyDescent="0.6">
      <c r="A64" s="34" t="s">
        <v>137</v>
      </c>
      <c r="B64" s="28">
        <v>3.32</v>
      </c>
      <c r="C64" s="23" t="s">
        <v>308</v>
      </c>
      <c r="D64" s="28">
        <v>1.67</v>
      </c>
      <c r="E64" s="24" t="s">
        <v>309</v>
      </c>
      <c r="F64" s="39" t="s">
        <v>154</v>
      </c>
      <c r="G64" s="40" t="s">
        <v>154</v>
      </c>
      <c r="H64" s="29">
        <v>7.29</v>
      </c>
      <c r="I64" s="31">
        <v>24.2</v>
      </c>
    </row>
    <row r="65" spans="1:9" ht="22.5" thickTop="1" thickBot="1" x14ac:dyDescent="0.6">
      <c r="A65" s="34" t="s">
        <v>138</v>
      </c>
      <c r="B65" s="28">
        <v>6.07</v>
      </c>
      <c r="C65" s="23" t="s">
        <v>310</v>
      </c>
      <c r="D65" s="28">
        <v>3.31</v>
      </c>
      <c r="E65" s="24" t="s">
        <v>311</v>
      </c>
      <c r="F65" s="39" t="s">
        <v>154</v>
      </c>
      <c r="G65" s="40" t="s">
        <v>154</v>
      </c>
      <c r="H65" s="29">
        <v>4.5</v>
      </c>
      <c r="I65" s="31">
        <v>27.32</v>
      </c>
    </row>
    <row r="66" spans="1:9" ht="22.5" thickTop="1" thickBot="1" x14ac:dyDescent="0.6">
      <c r="A66" s="34" t="s">
        <v>312</v>
      </c>
      <c r="B66" s="28">
        <v>8.27</v>
      </c>
      <c r="C66" s="23" t="s">
        <v>313</v>
      </c>
      <c r="D66" s="28">
        <v>5.16</v>
      </c>
      <c r="E66" s="24" t="s">
        <v>314</v>
      </c>
      <c r="F66" s="39" t="s">
        <v>154</v>
      </c>
      <c r="G66" s="40" t="s">
        <v>154</v>
      </c>
      <c r="H66" s="29">
        <v>5.15</v>
      </c>
      <c r="I66" s="31">
        <v>42.59</v>
      </c>
    </row>
    <row r="67" spans="1:9" ht="22.5" thickTop="1" thickBot="1" x14ac:dyDescent="0.6">
      <c r="A67" s="34" t="s">
        <v>139</v>
      </c>
      <c r="B67" s="28">
        <v>5.18</v>
      </c>
      <c r="C67" s="23" t="s">
        <v>315</v>
      </c>
      <c r="D67" s="28">
        <v>2.87</v>
      </c>
      <c r="E67" s="24" t="s">
        <v>231</v>
      </c>
      <c r="F67" s="28">
        <v>2.65</v>
      </c>
      <c r="G67" s="24" t="s">
        <v>198</v>
      </c>
      <c r="H67" s="29">
        <v>19.25</v>
      </c>
      <c r="I67" s="31">
        <v>99.72</v>
      </c>
    </row>
    <row r="68" spans="1:9" ht="22.5" thickTop="1" thickBot="1" x14ac:dyDescent="0.6">
      <c r="A68" s="34" t="s">
        <v>316</v>
      </c>
      <c r="B68" s="28">
        <v>3.38</v>
      </c>
      <c r="C68" s="23" t="s">
        <v>317</v>
      </c>
      <c r="D68" s="28">
        <v>1.96</v>
      </c>
      <c r="E68" s="24" t="s">
        <v>254</v>
      </c>
      <c r="F68" s="39" t="s">
        <v>154</v>
      </c>
      <c r="G68" s="40" t="s">
        <v>154</v>
      </c>
      <c r="H68" s="29">
        <v>18.899999999999999</v>
      </c>
      <c r="I68" s="31">
        <v>63.88</v>
      </c>
    </row>
    <row r="69" spans="1:9" ht="22.5" thickTop="1" thickBot="1" x14ac:dyDescent="0.6">
      <c r="A69" s="34" t="s">
        <v>318</v>
      </c>
      <c r="B69" s="28">
        <v>5.18</v>
      </c>
      <c r="C69" s="23" t="s">
        <v>315</v>
      </c>
      <c r="D69" s="39" t="s">
        <v>154</v>
      </c>
      <c r="E69" s="40" t="s">
        <v>154</v>
      </c>
      <c r="F69" s="39" t="s">
        <v>154</v>
      </c>
      <c r="G69" s="40" t="s">
        <v>154</v>
      </c>
      <c r="H69" s="29">
        <v>6.03</v>
      </c>
      <c r="I69" s="31">
        <v>31.24</v>
      </c>
    </row>
    <row r="70" spans="1:9" ht="22.5" thickTop="1" thickBot="1" x14ac:dyDescent="0.6">
      <c r="A70" s="34" t="s">
        <v>319</v>
      </c>
      <c r="B70" s="28">
        <v>6</v>
      </c>
      <c r="C70" s="23" t="s">
        <v>320</v>
      </c>
      <c r="D70" s="28">
        <v>2.78</v>
      </c>
      <c r="E70" s="24" t="s">
        <v>190</v>
      </c>
      <c r="F70" s="39" t="s">
        <v>154</v>
      </c>
      <c r="G70" s="40" t="s">
        <v>154</v>
      </c>
      <c r="H70" s="29">
        <v>6.03</v>
      </c>
      <c r="I70" s="31">
        <v>36.18</v>
      </c>
    </row>
    <row r="71" spans="1:9" ht="22.5" thickTop="1" thickBot="1" x14ac:dyDescent="0.6">
      <c r="A71" s="34" t="s">
        <v>141</v>
      </c>
      <c r="B71" s="28">
        <v>4.17</v>
      </c>
      <c r="C71" s="23" t="s">
        <v>321</v>
      </c>
      <c r="D71" s="28">
        <v>2.41</v>
      </c>
      <c r="E71" s="24" t="s">
        <v>322</v>
      </c>
      <c r="F71" s="39" t="s">
        <v>154</v>
      </c>
      <c r="G71" s="40" t="s">
        <v>154</v>
      </c>
      <c r="H71" s="29">
        <v>7.1</v>
      </c>
      <c r="I71" s="31">
        <v>29.61</v>
      </c>
    </row>
    <row r="72" spans="1:9" ht="22.5" thickTop="1" thickBot="1" x14ac:dyDescent="0.6">
      <c r="A72" s="34" t="s">
        <v>323</v>
      </c>
      <c r="B72" s="28">
        <v>4.72</v>
      </c>
      <c r="C72" s="23" t="s">
        <v>324</v>
      </c>
      <c r="D72" s="28">
        <v>2.36</v>
      </c>
      <c r="E72" s="24" t="s">
        <v>325</v>
      </c>
      <c r="F72" s="39" t="s">
        <v>154</v>
      </c>
      <c r="G72" s="40" t="s">
        <v>154</v>
      </c>
      <c r="H72" s="29">
        <v>9.0299999999999994</v>
      </c>
      <c r="I72" s="31">
        <v>42.6</v>
      </c>
    </row>
    <row r="73" spans="1:9" ht="22.5" thickTop="1" thickBot="1" x14ac:dyDescent="0.6">
      <c r="A73" s="34" t="s">
        <v>142</v>
      </c>
      <c r="B73" s="28">
        <v>4.6500000000000004</v>
      </c>
      <c r="C73" s="23" t="s">
        <v>326</v>
      </c>
      <c r="D73" s="28">
        <v>2.2200000000000002</v>
      </c>
      <c r="E73" s="24" t="s">
        <v>213</v>
      </c>
      <c r="F73" s="39" t="s">
        <v>154</v>
      </c>
      <c r="G73" s="43" t="s">
        <v>383</v>
      </c>
      <c r="H73" s="29">
        <v>6.48</v>
      </c>
      <c r="I73" s="31">
        <v>30.1</v>
      </c>
    </row>
    <row r="74" spans="1:9" ht="21.75" thickTop="1" x14ac:dyDescent="0.55000000000000004"/>
  </sheetData>
  <sheetProtection password="C743" sheet="1" objects="1" scenarios="1" selectLockedCells="1"/>
  <mergeCells count="5">
    <mergeCell ref="A1:I1"/>
    <mergeCell ref="A2:A3"/>
    <mergeCell ref="B2:C2"/>
    <mergeCell ref="D2:E2"/>
    <mergeCell ref="F2:G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4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="85" zoomScaleNormal="100" zoomScaleSheetLayoutView="85" workbookViewId="0">
      <pane ySplit="2" topLeftCell="A3" activePane="bottomLeft" state="frozen"/>
      <selection pane="bottomLeft" activeCell="A3" sqref="A3"/>
    </sheetView>
  </sheetViews>
  <sheetFormatPr defaultRowHeight="23.25" x14ac:dyDescent="0.6"/>
  <cols>
    <col min="1" max="1" width="23.69921875" style="32" customWidth="1"/>
    <col min="2" max="2" width="6.5" style="32" bestFit="1" customWidth="1"/>
    <col min="3" max="3" width="5.19921875" style="32" bestFit="1" customWidth="1"/>
    <col min="4" max="4" width="6.5" style="32" bestFit="1" customWidth="1"/>
    <col min="5" max="5" width="5.19921875" style="32" bestFit="1" customWidth="1"/>
    <col min="6" max="6" width="6.5" style="32" bestFit="1" customWidth="1"/>
    <col min="7" max="7" width="16.09765625" style="32" bestFit="1" customWidth="1"/>
    <col min="8" max="16384" width="8.796875" style="32"/>
  </cols>
  <sheetData>
    <row r="1" spans="1:7" ht="55.5" customHeight="1" thickTop="1" thickBot="1" x14ac:dyDescent="0.65">
      <c r="A1" s="183" t="s">
        <v>337</v>
      </c>
      <c r="B1" s="184" t="s">
        <v>149</v>
      </c>
      <c r="C1" s="185"/>
      <c r="D1" s="183" t="s">
        <v>330</v>
      </c>
      <c r="E1" s="183"/>
      <c r="F1" s="49" t="s">
        <v>378</v>
      </c>
      <c r="G1" s="49" t="s">
        <v>377</v>
      </c>
    </row>
    <row r="2" spans="1:7" ht="24.75" thickTop="1" thickBot="1" x14ac:dyDescent="0.65">
      <c r="A2" s="183"/>
      <c r="B2" s="49" t="s">
        <v>327</v>
      </c>
      <c r="C2" s="49" t="s">
        <v>151</v>
      </c>
      <c r="D2" s="49" t="s">
        <v>327</v>
      </c>
      <c r="E2" s="49" t="s">
        <v>151</v>
      </c>
      <c r="F2" s="49" t="s">
        <v>379</v>
      </c>
      <c r="G2" s="49" t="s">
        <v>411</v>
      </c>
    </row>
    <row r="3" spans="1:7" ht="24.75" thickTop="1" thickBot="1" x14ac:dyDescent="0.65">
      <c r="A3" s="34" t="s">
        <v>338</v>
      </c>
      <c r="B3" s="45">
        <v>2.67</v>
      </c>
      <c r="C3" s="35" t="s">
        <v>339</v>
      </c>
      <c r="D3" s="45">
        <v>1.1200000000000001</v>
      </c>
      <c r="E3" s="35" t="s">
        <v>340</v>
      </c>
      <c r="F3" s="45">
        <v>1.18</v>
      </c>
      <c r="G3" s="46">
        <v>3.1509999999999998</v>
      </c>
    </row>
    <row r="4" spans="1:7" ht="24.75" thickTop="1" thickBot="1" x14ac:dyDescent="0.65">
      <c r="A4" s="34" t="s">
        <v>341</v>
      </c>
      <c r="B4" s="45">
        <v>2.59</v>
      </c>
      <c r="C4" s="35" t="s">
        <v>342</v>
      </c>
      <c r="D4" s="36" t="s">
        <v>154</v>
      </c>
      <c r="E4" s="37" t="s">
        <v>154</v>
      </c>
      <c r="F4" s="45">
        <v>1.4</v>
      </c>
      <c r="G4" s="46">
        <v>3.6259999999999999</v>
      </c>
    </row>
    <row r="5" spans="1:7" ht="24.75" thickTop="1" thickBot="1" x14ac:dyDescent="0.65">
      <c r="A5" s="34" t="s">
        <v>343</v>
      </c>
      <c r="B5" s="45">
        <v>2.71</v>
      </c>
      <c r="C5" s="35" t="s">
        <v>344</v>
      </c>
      <c r="D5" s="36" t="s">
        <v>154</v>
      </c>
      <c r="E5" s="37" t="s">
        <v>154</v>
      </c>
      <c r="F5" s="36" t="s">
        <v>154</v>
      </c>
      <c r="G5" s="38" t="s">
        <v>154</v>
      </c>
    </row>
    <row r="6" spans="1:7" ht="24.75" thickTop="1" thickBot="1" x14ac:dyDescent="0.65">
      <c r="A6" s="34" t="s">
        <v>345</v>
      </c>
      <c r="B6" s="45">
        <v>2.4500000000000002</v>
      </c>
      <c r="C6" s="35" t="s">
        <v>346</v>
      </c>
      <c r="D6" s="36" t="s">
        <v>154</v>
      </c>
      <c r="E6" s="37" t="s">
        <v>154</v>
      </c>
      <c r="F6" s="45">
        <v>1.3</v>
      </c>
      <c r="G6" s="46">
        <v>3.1850000000000001</v>
      </c>
    </row>
    <row r="7" spans="1:7" ht="24.75" thickTop="1" thickBot="1" x14ac:dyDescent="0.65">
      <c r="A7" s="34" t="s">
        <v>347</v>
      </c>
      <c r="B7" s="45">
        <v>2.77</v>
      </c>
      <c r="C7" s="35" t="s">
        <v>348</v>
      </c>
      <c r="D7" s="36" t="s">
        <v>154</v>
      </c>
      <c r="E7" s="37" t="s">
        <v>154</v>
      </c>
      <c r="F7" s="36" t="s">
        <v>154</v>
      </c>
      <c r="G7" s="38" t="s">
        <v>154</v>
      </c>
    </row>
    <row r="8" spans="1:7" ht="24.75" thickTop="1" thickBot="1" x14ac:dyDescent="0.65">
      <c r="A8" s="34" t="s">
        <v>349</v>
      </c>
      <c r="B8" s="45">
        <v>1.79</v>
      </c>
      <c r="C8" s="35" t="s">
        <v>350</v>
      </c>
      <c r="D8" s="36" t="s">
        <v>154</v>
      </c>
      <c r="E8" s="37" t="s">
        <v>154</v>
      </c>
      <c r="F8" s="36" t="s">
        <v>154</v>
      </c>
      <c r="G8" s="38" t="s">
        <v>154</v>
      </c>
    </row>
    <row r="9" spans="1:7" ht="24.75" thickTop="1" thickBot="1" x14ac:dyDescent="0.65">
      <c r="A9" s="34" t="s">
        <v>351</v>
      </c>
      <c r="B9" s="45">
        <v>2.68</v>
      </c>
      <c r="C9" s="35" t="s">
        <v>352</v>
      </c>
      <c r="D9" s="45">
        <v>1.26</v>
      </c>
      <c r="E9" s="35" t="s">
        <v>353</v>
      </c>
      <c r="F9" s="45">
        <v>1.18</v>
      </c>
      <c r="G9" s="46">
        <v>3.1623999999999999</v>
      </c>
    </row>
    <row r="10" spans="1:7" ht="24.75" thickTop="1" thickBot="1" x14ac:dyDescent="0.65">
      <c r="A10" s="34" t="s">
        <v>354</v>
      </c>
      <c r="B10" s="45">
        <v>3</v>
      </c>
      <c r="C10" s="35" t="s">
        <v>355</v>
      </c>
      <c r="D10" s="36" t="s">
        <v>154</v>
      </c>
      <c r="E10" s="37" t="s">
        <v>154</v>
      </c>
      <c r="F10" s="36" t="s">
        <v>154</v>
      </c>
      <c r="G10" s="38" t="s">
        <v>154</v>
      </c>
    </row>
    <row r="11" spans="1:7" ht="24.75" thickTop="1" thickBot="1" x14ac:dyDescent="0.65">
      <c r="A11" s="34" t="s">
        <v>356</v>
      </c>
      <c r="B11" s="45">
        <v>1.68</v>
      </c>
      <c r="C11" s="35" t="s">
        <v>357</v>
      </c>
      <c r="D11" s="36" t="s">
        <v>154</v>
      </c>
      <c r="E11" s="37" t="s">
        <v>154</v>
      </c>
      <c r="F11" s="36" t="s">
        <v>154</v>
      </c>
      <c r="G11" s="38" t="s">
        <v>154</v>
      </c>
    </row>
    <row r="12" spans="1:7" ht="24.75" thickTop="1" thickBot="1" x14ac:dyDescent="0.65">
      <c r="A12" s="34" t="s">
        <v>128</v>
      </c>
      <c r="B12" s="45">
        <v>2.62</v>
      </c>
      <c r="C12" s="35" t="s">
        <v>358</v>
      </c>
      <c r="D12" s="36" t="s">
        <v>154</v>
      </c>
      <c r="E12" s="37" t="s">
        <v>154</v>
      </c>
      <c r="F12" s="36" t="s">
        <v>154</v>
      </c>
      <c r="G12" s="38" t="s">
        <v>154</v>
      </c>
    </row>
    <row r="13" spans="1:7" ht="24.75" thickTop="1" thickBot="1" x14ac:dyDescent="0.65">
      <c r="A13" s="34" t="s">
        <v>359</v>
      </c>
      <c r="B13" s="45">
        <v>1.42</v>
      </c>
      <c r="C13" s="35" t="s">
        <v>360</v>
      </c>
      <c r="D13" s="36" t="s">
        <v>154</v>
      </c>
      <c r="E13" s="37" t="s">
        <v>154</v>
      </c>
      <c r="F13" s="45">
        <v>1.34</v>
      </c>
      <c r="G13" s="46">
        <v>1.903</v>
      </c>
    </row>
    <row r="14" spans="1:7" ht="24.75" thickTop="1" thickBot="1" x14ac:dyDescent="0.65">
      <c r="A14" s="34" t="s">
        <v>361</v>
      </c>
      <c r="B14" s="45">
        <v>2.76</v>
      </c>
      <c r="C14" s="35" t="s">
        <v>362</v>
      </c>
      <c r="D14" s="36" t="s">
        <v>154</v>
      </c>
      <c r="E14" s="37" t="s">
        <v>154</v>
      </c>
      <c r="F14" s="45">
        <v>1.27</v>
      </c>
      <c r="G14" s="46">
        <v>3.5049999999999999</v>
      </c>
    </row>
    <row r="15" spans="1:7" ht="24.75" thickTop="1" thickBot="1" x14ac:dyDescent="0.65">
      <c r="A15" s="34" t="s">
        <v>363</v>
      </c>
      <c r="B15" s="45">
        <v>2.73</v>
      </c>
      <c r="C15" s="35" t="s">
        <v>364</v>
      </c>
      <c r="D15" s="45">
        <v>1.43</v>
      </c>
      <c r="E15" s="35" t="s">
        <v>365</v>
      </c>
      <c r="F15" s="45">
        <v>1.18</v>
      </c>
      <c r="G15" s="46">
        <v>3.2210000000000001</v>
      </c>
    </row>
    <row r="16" spans="1:7" ht="24.75" thickTop="1" thickBot="1" x14ac:dyDescent="0.65">
      <c r="A16" s="34" t="s">
        <v>366</v>
      </c>
      <c r="B16" s="45">
        <v>2.67</v>
      </c>
      <c r="C16" s="35" t="s">
        <v>339</v>
      </c>
      <c r="D16" s="36" t="s">
        <v>154</v>
      </c>
      <c r="E16" s="37" t="s">
        <v>154</v>
      </c>
      <c r="F16" s="45">
        <v>1.1000000000000001</v>
      </c>
      <c r="G16" s="46">
        <v>2.9369999999999998</v>
      </c>
    </row>
    <row r="17" spans="1:7" ht="24.75" thickTop="1" thickBot="1" x14ac:dyDescent="0.65">
      <c r="A17" s="34" t="s">
        <v>367</v>
      </c>
      <c r="B17" s="45">
        <v>1.6</v>
      </c>
      <c r="C17" s="35" t="s">
        <v>368</v>
      </c>
      <c r="D17" s="36" t="s">
        <v>154</v>
      </c>
      <c r="E17" s="37" t="s">
        <v>154</v>
      </c>
      <c r="F17" s="36" t="s">
        <v>154</v>
      </c>
      <c r="G17" s="38" t="s">
        <v>154</v>
      </c>
    </row>
    <row r="18" spans="1:7" ht="24.75" thickTop="1" thickBot="1" x14ac:dyDescent="0.65">
      <c r="A18" s="34" t="s">
        <v>369</v>
      </c>
      <c r="B18" s="45">
        <v>2.44</v>
      </c>
      <c r="C18" s="35" t="s">
        <v>370</v>
      </c>
      <c r="D18" s="36" t="s">
        <v>154</v>
      </c>
      <c r="E18" s="37" t="s">
        <v>154</v>
      </c>
      <c r="F18" s="45">
        <v>1.48</v>
      </c>
      <c r="G18" s="46">
        <v>3.61</v>
      </c>
    </row>
    <row r="19" spans="1:7" ht="24.75" thickTop="1" thickBot="1" x14ac:dyDescent="0.65">
      <c r="A19" s="34" t="s">
        <v>129</v>
      </c>
      <c r="B19" s="45">
        <v>2.67</v>
      </c>
      <c r="C19" s="35" t="s">
        <v>339</v>
      </c>
      <c r="D19" s="36" t="s">
        <v>154</v>
      </c>
      <c r="E19" s="37" t="s">
        <v>154</v>
      </c>
      <c r="F19" s="45">
        <v>1.1000000000000001</v>
      </c>
      <c r="G19" s="46">
        <v>2.9369999999999998</v>
      </c>
    </row>
    <row r="20" spans="1:7" ht="24.75" thickTop="1" thickBot="1" x14ac:dyDescent="0.65">
      <c r="A20" s="34" t="s">
        <v>371</v>
      </c>
      <c r="B20" s="45">
        <v>1.5</v>
      </c>
      <c r="C20" s="35" t="s">
        <v>372</v>
      </c>
      <c r="D20" s="36" t="s">
        <v>154</v>
      </c>
      <c r="E20" s="37" t="s">
        <v>154</v>
      </c>
      <c r="F20" s="36" t="s">
        <v>154</v>
      </c>
      <c r="G20" s="38" t="s">
        <v>154</v>
      </c>
    </row>
    <row r="21" spans="1:7" ht="24.75" thickTop="1" thickBot="1" x14ac:dyDescent="0.65">
      <c r="A21" s="34" t="s">
        <v>373</v>
      </c>
      <c r="B21" s="45">
        <v>3.75</v>
      </c>
      <c r="C21" s="35" t="s">
        <v>374</v>
      </c>
      <c r="D21" s="36" t="s">
        <v>154</v>
      </c>
      <c r="E21" s="37" t="s">
        <v>154</v>
      </c>
      <c r="F21" s="45">
        <v>1.73</v>
      </c>
      <c r="G21" s="46">
        <v>6.4880000000000004</v>
      </c>
    </row>
    <row r="22" spans="1:7" ht="24.75" thickTop="1" thickBot="1" x14ac:dyDescent="0.65">
      <c r="A22" s="34" t="s">
        <v>375</v>
      </c>
      <c r="B22" s="45">
        <v>1.35</v>
      </c>
      <c r="C22" s="35" t="s">
        <v>376</v>
      </c>
      <c r="D22" s="36" t="s">
        <v>154</v>
      </c>
      <c r="E22" s="37" t="s">
        <v>154</v>
      </c>
      <c r="F22" s="45">
        <v>2.2000000000000002</v>
      </c>
      <c r="G22" s="46">
        <v>2.97</v>
      </c>
    </row>
    <row r="23" spans="1:7" ht="24" thickTop="1" x14ac:dyDescent="0.6"/>
  </sheetData>
  <sheetProtection password="C743" sheet="1" objects="1" scenarios="1" selectLockedCells="1"/>
  <mergeCells count="3">
    <mergeCell ref="A1:A2"/>
    <mergeCell ref="B1:C1"/>
    <mergeCell ref="D1:E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Περιοχές με ονόματα</vt:lpstr>
      </vt:variant>
      <vt:variant>
        <vt:i4>1</vt:i4>
      </vt:variant>
    </vt:vector>
  </HeadingPairs>
  <TitlesOfParts>
    <vt:vector size="7" baseType="lpstr">
      <vt:lpstr>UT</vt:lpstr>
      <vt:lpstr>TOFD1</vt:lpstr>
      <vt:lpstr>TOFD2</vt:lpstr>
      <vt:lpstr>Material Velocity</vt:lpstr>
      <vt:lpstr>Accoustic Properties for Metals</vt:lpstr>
      <vt:lpstr>Plastics, Resins, and Phenolics</vt:lpstr>
      <vt:lpstr>TOFD1!Print_Area</vt:lpstr>
    </vt:vector>
  </TitlesOfParts>
  <Manager>George Kapassas;</Manager>
  <Company>Welding &amp; NDT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Ultrasonic Testing - Calculations</dc:title>
  <dc:subject>Ultrasonic Testing</dc:subject>
  <dc:creator>George Kapassas</dc:creator>
  <cp:lastModifiedBy>George</cp:lastModifiedBy>
  <cp:revision>1</cp:revision>
  <cp:lastPrinted>2017-01-27T06:56:58Z</cp:lastPrinted>
  <dcterms:created xsi:type="dcterms:W3CDTF">2017-01-09T19:17:22Z</dcterms:created>
  <dcterms:modified xsi:type="dcterms:W3CDTF">2017-01-31T19:12:02Z</dcterms:modified>
  <cp:category>NDT</cp:category>
  <cp:version>1</cp:version>
</cp:coreProperties>
</file>